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"/>
    </mc:Choice>
  </mc:AlternateContent>
  <bookViews>
    <workbookView xWindow="0" yWindow="0" windowWidth="20460" windowHeight="7680" tabRatio="702" firstSheet="2" activeTab="2"/>
  </bookViews>
  <sheets>
    <sheet name="15ª Medição (2)" sheetId="48" state="hidden" r:id="rId1"/>
    <sheet name="1ª a 15ª Med" sheetId="47" state="hidden" r:id="rId2"/>
    <sheet name="ORÇAMENTO" sheetId="71" r:id="rId3"/>
  </sheets>
  <externalReferences>
    <externalReference r:id="rId4"/>
  </externalReferences>
  <definedNames>
    <definedName name="_xlnm.Print_Area" localSheetId="0">'15ª Medição (2)'!$A$1:$P$110</definedName>
    <definedName name="_xlnm.Print_Area" localSheetId="1">'1ª a 15ª Med'!$A$1:$P$110</definedName>
    <definedName name="_xlnm.Print_Area" localSheetId="2">ORÇAMENTO!$A$1:$J$55</definedName>
    <definedName name="indicebdi">[1]PLANILHA!$B$7</definedName>
    <definedName name="indicels">[1]PLANILHA!$B$6</definedName>
    <definedName name="MDC">#REF!</definedName>
    <definedName name="orça">ORÇAMENTO!$1:$1048576</definedName>
    <definedName name="orçamento">#REF!</definedName>
    <definedName name="_xlnm.Print_Titles" localSheetId="0">'15ª Medição (2)'!$13:$14</definedName>
    <definedName name="_xlnm.Print_Titles" localSheetId="1">'1ª a 15ª Med'!$13:$14</definedName>
    <definedName name="_xlnm.Print_Titles" localSheetId="2">ORÇAMENTO!$19:$20</definedName>
  </definedNames>
  <calcPr calcId="152511"/>
</workbook>
</file>

<file path=xl/calcChain.xml><?xml version="1.0" encoding="utf-8"?>
<calcChain xmlns="http://schemas.openxmlformats.org/spreadsheetml/2006/main">
  <c r="J49" i="71" l="1"/>
  <c r="J48" i="71"/>
  <c r="J46" i="71"/>
  <c r="J45" i="71"/>
  <c r="J44" i="71"/>
  <c r="J43" i="71"/>
  <c r="J42" i="71"/>
  <c r="J41" i="71"/>
  <c r="J40" i="71"/>
  <c r="J39" i="71"/>
  <c r="J38" i="71"/>
  <c r="J36" i="71"/>
  <c r="J34" i="71"/>
  <c r="J33" i="71"/>
  <c r="J32" i="71"/>
  <c r="J31" i="71"/>
  <c r="J30" i="71"/>
  <c r="J29" i="71"/>
  <c r="J28" i="71"/>
  <c r="J27" i="71"/>
  <c r="J26" i="71"/>
  <c r="J25" i="71"/>
  <c r="J24" i="71"/>
  <c r="J22" i="71"/>
  <c r="M108" i="47" l="1"/>
  <c r="H108" i="47"/>
  <c r="M107" i="47"/>
  <c r="M106" i="47"/>
  <c r="K106" i="47"/>
  <c r="H106" i="47"/>
  <c r="E106" i="47"/>
  <c r="Q101" i="47"/>
  <c r="O101" i="47"/>
  <c r="N101" i="47"/>
  <c r="L101" i="47"/>
  <c r="K101" i="47"/>
  <c r="I101" i="47"/>
  <c r="D101" i="47"/>
  <c r="Q100" i="47"/>
  <c r="O100" i="47"/>
  <c r="N100" i="47"/>
  <c r="M100" i="47"/>
  <c r="L100" i="47"/>
  <c r="K100" i="47"/>
  <c r="I100" i="47"/>
  <c r="H100" i="47"/>
  <c r="Q99" i="47"/>
  <c r="O99" i="47"/>
  <c r="N99" i="47"/>
  <c r="M99" i="47"/>
  <c r="L99" i="47"/>
  <c r="K99" i="47"/>
  <c r="I99" i="47"/>
  <c r="H99" i="47"/>
  <c r="Q98" i="47"/>
  <c r="O98" i="47"/>
  <c r="N98" i="47"/>
  <c r="M98" i="47"/>
  <c r="L98" i="47"/>
  <c r="K98" i="47"/>
  <c r="I98" i="47"/>
  <c r="H98" i="47"/>
  <c r="Q97" i="47"/>
  <c r="O97" i="47"/>
  <c r="N97" i="47"/>
  <c r="M97" i="47"/>
  <c r="L97" i="47"/>
  <c r="K97" i="47"/>
  <c r="I97" i="47"/>
  <c r="H97" i="47"/>
  <c r="Q96" i="47"/>
  <c r="O96" i="47"/>
  <c r="N96" i="47"/>
  <c r="M96" i="47"/>
  <c r="L96" i="47"/>
  <c r="K96" i="47"/>
  <c r="I96" i="47"/>
  <c r="H96" i="47"/>
  <c r="Q95" i="47"/>
  <c r="O95" i="47"/>
  <c r="N95" i="47"/>
  <c r="M95" i="47"/>
  <c r="L95" i="47"/>
  <c r="K95" i="47"/>
  <c r="I95" i="47"/>
  <c r="H95" i="47"/>
  <c r="Q94" i="47"/>
  <c r="O94" i="47"/>
  <c r="N94" i="47"/>
  <c r="M94" i="47"/>
  <c r="L94" i="47"/>
  <c r="K94" i="47"/>
  <c r="I94" i="47"/>
  <c r="H94" i="47"/>
  <c r="Q93" i="47"/>
  <c r="O93" i="47"/>
  <c r="N93" i="47"/>
  <c r="M93" i="47"/>
  <c r="L93" i="47"/>
  <c r="K93" i="47"/>
  <c r="I93" i="47"/>
  <c r="H93" i="47"/>
  <c r="Q92" i="47"/>
  <c r="O92" i="47"/>
  <c r="N92" i="47"/>
  <c r="M92" i="47"/>
  <c r="L92" i="47"/>
  <c r="K92" i="47"/>
  <c r="I92" i="47"/>
  <c r="H92" i="47"/>
  <c r="Q91" i="47"/>
  <c r="O91" i="47"/>
  <c r="N91" i="47"/>
  <c r="M91" i="47"/>
  <c r="L91" i="47"/>
  <c r="K91" i="47"/>
  <c r="I91" i="47"/>
  <c r="H91" i="47"/>
  <c r="Q90" i="47"/>
  <c r="O90" i="47"/>
  <c r="N90" i="47"/>
  <c r="M90" i="47"/>
  <c r="L90" i="47"/>
  <c r="K90" i="47"/>
  <c r="I90" i="47"/>
  <c r="H90" i="47"/>
  <c r="Q89" i="47"/>
  <c r="O89" i="47"/>
  <c r="N89" i="47"/>
  <c r="M89" i="47"/>
  <c r="L89" i="47"/>
  <c r="K89" i="47"/>
  <c r="H89" i="47"/>
  <c r="Q88" i="47"/>
  <c r="O88" i="47"/>
  <c r="N88" i="47"/>
  <c r="M88" i="47"/>
  <c r="L88" i="47"/>
  <c r="K88" i="47"/>
  <c r="I88" i="47"/>
  <c r="H88" i="47"/>
  <c r="Q87" i="47"/>
  <c r="O87" i="47"/>
  <c r="N87" i="47"/>
  <c r="M87" i="47"/>
  <c r="L87" i="47"/>
  <c r="K87" i="47"/>
  <c r="I87" i="47"/>
  <c r="H87" i="47"/>
  <c r="Q86" i="47"/>
  <c r="O86" i="47"/>
  <c r="N86" i="47"/>
  <c r="M86" i="47"/>
  <c r="L86" i="47"/>
  <c r="K86" i="47"/>
  <c r="I86" i="47"/>
  <c r="H86" i="47"/>
  <c r="Q85" i="47"/>
  <c r="O85" i="47"/>
  <c r="N85" i="47"/>
  <c r="M85" i="47"/>
  <c r="L85" i="47"/>
  <c r="K85" i="47"/>
  <c r="I85" i="47"/>
  <c r="H85" i="47"/>
  <c r="Q84" i="47"/>
  <c r="O84" i="47"/>
  <c r="N84" i="47"/>
  <c r="M84" i="47"/>
  <c r="L84" i="47"/>
  <c r="K84" i="47"/>
  <c r="I84" i="47"/>
  <c r="H84" i="47"/>
  <c r="Q83" i="47"/>
  <c r="O83" i="47"/>
  <c r="N83" i="47"/>
  <c r="M83" i="47"/>
  <c r="L83" i="47"/>
  <c r="K83" i="47"/>
  <c r="I83" i="47"/>
  <c r="H83" i="47"/>
  <c r="Q82" i="47"/>
  <c r="O82" i="47"/>
  <c r="N82" i="47"/>
  <c r="M82" i="47"/>
  <c r="L82" i="47"/>
  <c r="K82" i="47"/>
  <c r="I82" i="47"/>
  <c r="H82" i="47"/>
  <c r="Q81" i="47"/>
  <c r="O81" i="47"/>
  <c r="N81" i="47"/>
  <c r="M81" i="47"/>
  <c r="L81" i="47"/>
  <c r="K81" i="47"/>
  <c r="I81" i="47"/>
  <c r="H81" i="47"/>
  <c r="Q80" i="47"/>
  <c r="O80" i="47"/>
  <c r="N80" i="47"/>
  <c r="M80" i="47"/>
  <c r="L80" i="47"/>
  <c r="K80" i="47"/>
  <c r="I80" i="47"/>
  <c r="H80" i="47"/>
  <c r="Q79" i="47"/>
  <c r="O79" i="47"/>
  <c r="N79" i="47"/>
  <c r="M79" i="47"/>
  <c r="L79" i="47"/>
  <c r="K79" i="47"/>
  <c r="I79" i="47"/>
  <c r="H79" i="47"/>
  <c r="Q78" i="47"/>
  <c r="O78" i="47"/>
  <c r="N78" i="47"/>
  <c r="M78" i="47"/>
  <c r="L78" i="47"/>
  <c r="K78" i="47"/>
  <c r="I78" i="47"/>
  <c r="H78" i="47"/>
  <c r="Q77" i="47"/>
  <c r="O77" i="47"/>
  <c r="N77" i="47"/>
  <c r="M77" i="47"/>
  <c r="L77" i="47"/>
  <c r="K77" i="47"/>
  <c r="I77" i="47"/>
  <c r="H77" i="47"/>
  <c r="Q76" i="47"/>
  <c r="O76" i="47"/>
  <c r="N76" i="47"/>
  <c r="M76" i="47"/>
  <c r="L76" i="47"/>
  <c r="K76" i="47"/>
  <c r="I76" i="47"/>
  <c r="H76" i="47"/>
  <c r="Q75" i="47"/>
  <c r="O75" i="47"/>
  <c r="N75" i="47"/>
  <c r="M75" i="47"/>
  <c r="L75" i="47"/>
  <c r="K75" i="47"/>
  <c r="I75" i="47"/>
  <c r="H75" i="47"/>
  <c r="Q74" i="47"/>
  <c r="O74" i="47"/>
  <c r="N74" i="47"/>
  <c r="M74" i="47"/>
  <c r="L74" i="47"/>
  <c r="K74" i="47"/>
  <c r="I74" i="47"/>
  <c r="H74" i="47"/>
  <c r="Q73" i="47"/>
  <c r="O73" i="47"/>
  <c r="N73" i="47"/>
  <c r="M73" i="47"/>
  <c r="L73" i="47"/>
  <c r="K73" i="47"/>
  <c r="I73" i="47"/>
  <c r="H73" i="47"/>
  <c r="Q72" i="47"/>
  <c r="O72" i="47"/>
  <c r="N72" i="47"/>
  <c r="L72" i="47"/>
  <c r="K72" i="47"/>
  <c r="J72" i="47"/>
  <c r="I72" i="47"/>
  <c r="H72" i="47"/>
  <c r="Q71" i="47"/>
  <c r="O71" i="47"/>
  <c r="N71" i="47"/>
  <c r="M71" i="47"/>
  <c r="L71" i="47"/>
  <c r="K71" i="47"/>
  <c r="I71" i="47"/>
  <c r="Q70" i="47"/>
  <c r="O70" i="47"/>
  <c r="N70" i="47"/>
  <c r="M70" i="47"/>
  <c r="L70" i="47"/>
  <c r="K70" i="47"/>
  <c r="I70" i="47"/>
  <c r="Q69" i="47"/>
  <c r="O69" i="47"/>
  <c r="N69" i="47"/>
  <c r="M69" i="47"/>
  <c r="L69" i="47"/>
  <c r="K69" i="47"/>
  <c r="I69" i="47"/>
  <c r="Q68" i="47"/>
  <c r="O68" i="47"/>
  <c r="N68" i="47"/>
  <c r="M68" i="47"/>
  <c r="L68" i="47"/>
  <c r="I68" i="47"/>
  <c r="Q67" i="47"/>
  <c r="O67" i="47"/>
  <c r="N67" i="47"/>
  <c r="M67" i="47"/>
  <c r="L67" i="47"/>
  <c r="K67" i="47"/>
  <c r="I67" i="47"/>
  <c r="Q66" i="47"/>
  <c r="O66" i="47"/>
  <c r="N66" i="47"/>
  <c r="M66" i="47"/>
  <c r="L66" i="47"/>
  <c r="I66" i="47"/>
  <c r="Q65" i="47"/>
  <c r="O65" i="47"/>
  <c r="N65" i="47"/>
  <c r="M65" i="47"/>
  <c r="L65" i="47"/>
  <c r="K65" i="47"/>
  <c r="I65" i="47"/>
  <c r="H65" i="47"/>
  <c r="Q64" i="47"/>
  <c r="O64" i="47"/>
  <c r="N64" i="47"/>
  <c r="M64" i="47"/>
  <c r="L64" i="47"/>
  <c r="K64" i="47"/>
  <c r="I64" i="47"/>
  <c r="H64" i="47"/>
  <c r="Q63" i="47"/>
  <c r="O63" i="47"/>
  <c r="N63" i="47"/>
  <c r="M63" i="47"/>
  <c r="L63" i="47"/>
  <c r="K63" i="47"/>
  <c r="I63" i="47"/>
  <c r="H63" i="47"/>
  <c r="Q62" i="47"/>
  <c r="O62" i="47"/>
  <c r="N62" i="47"/>
  <c r="M62" i="47"/>
  <c r="L62" i="47"/>
  <c r="K62" i="47"/>
  <c r="I62" i="47"/>
  <c r="H62" i="47"/>
  <c r="Q61" i="47"/>
  <c r="O61" i="47"/>
  <c r="N61" i="47"/>
  <c r="M61" i="47"/>
  <c r="L61" i="47"/>
  <c r="K61" i="47"/>
  <c r="I61" i="47"/>
  <c r="H61" i="47"/>
  <c r="Q60" i="47"/>
  <c r="O60" i="47"/>
  <c r="N60" i="47"/>
  <c r="M60" i="47"/>
  <c r="L60" i="47"/>
  <c r="K60" i="47"/>
  <c r="I60" i="47"/>
  <c r="H60" i="47"/>
  <c r="Q59" i="47"/>
  <c r="O59" i="47"/>
  <c r="N59" i="47"/>
  <c r="M59" i="47"/>
  <c r="L59" i="47"/>
  <c r="K59" i="47"/>
  <c r="I59" i="47"/>
  <c r="H59" i="47"/>
  <c r="Q58" i="47"/>
  <c r="O58" i="47"/>
  <c r="N58" i="47"/>
  <c r="M58" i="47"/>
  <c r="L58" i="47"/>
  <c r="K58" i="47"/>
  <c r="I58" i="47"/>
  <c r="H58" i="47"/>
  <c r="Q57" i="47"/>
  <c r="O57" i="47"/>
  <c r="N57" i="47"/>
  <c r="M57" i="47"/>
  <c r="L57" i="47"/>
  <c r="K57" i="47"/>
  <c r="I57" i="47"/>
  <c r="H57" i="47"/>
  <c r="Q56" i="47"/>
  <c r="O56" i="47"/>
  <c r="N56" i="47"/>
  <c r="M56" i="47"/>
  <c r="L56" i="47"/>
  <c r="K56" i="47"/>
  <c r="I56" i="47"/>
  <c r="H56" i="47"/>
  <c r="Q55" i="47"/>
  <c r="O55" i="47"/>
  <c r="N55" i="47"/>
  <c r="M55" i="47"/>
  <c r="L55" i="47"/>
  <c r="K55" i="47"/>
  <c r="I55" i="47"/>
  <c r="H55" i="47"/>
  <c r="Q54" i="47"/>
  <c r="O54" i="47"/>
  <c r="N54" i="47"/>
  <c r="M54" i="47"/>
  <c r="L54" i="47"/>
  <c r="K54" i="47"/>
  <c r="I54" i="47"/>
  <c r="H54" i="47"/>
  <c r="Q53" i="47"/>
  <c r="O53" i="47"/>
  <c r="N53" i="47"/>
  <c r="M53" i="47"/>
  <c r="L53" i="47"/>
  <c r="K53" i="47"/>
  <c r="I53" i="47"/>
  <c r="H53" i="47"/>
  <c r="Q52" i="47"/>
  <c r="O52" i="47"/>
  <c r="N52" i="47"/>
  <c r="M52" i="47"/>
  <c r="L52" i="47"/>
  <c r="K52" i="47"/>
  <c r="I52" i="47"/>
  <c r="H52" i="47"/>
  <c r="Q51" i="47"/>
  <c r="O51" i="47"/>
  <c r="N51" i="47"/>
  <c r="M51" i="47"/>
  <c r="L51" i="47"/>
  <c r="K51" i="47"/>
  <c r="I51" i="47"/>
  <c r="H51" i="47"/>
  <c r="Q50" i="47"/>
  <c r="O50" i="47"/>
  <c r="N50" i="47"/>
  <c r="M50" i="47"/>
  <c r="L50" i="47"/>
  <c r="K50" i="47"/>
  <c r="I50" i="47"/>
  <c r="H50" i="47"/>
  <c r="Q49" i="47"/>
  <c r="O49" i="47"/>
  <c r="N49" i="47"/>
  <c r="M49" i="47"/>
  <c r="L49" i="47"/>
  <c r="K49" i="47"/>
  <c r="J49" i="47"/>
  <c r="I49" i="47"/>
  <c r="H49" i="47"/>
  <c r="Q48" i="47"/>
  <c r="O48" i="47"/>
  <c r="N48" i="47"/>
  <c r="M48" i="47"/>
  <c r="L48" i="47"/>
  <c r="K48" i="47"/>
  <c r="I48" i="47"/>
  <c r="H48" i="47"/>
  <c r="Q47" i="47"/>
  <c r="O47" i="47"/>
  <c r="N47" i="47"/>
  <c r="M47" i="47"/>
  <c r="L47" i="47"/>
  <c r="K47" i="47"/>
  <c r="I47" i="47"/>
  <c r="H47" i="47"/>
  <c r="Q46" i="47"/>
  <c r="O46" i="47"/>
  <c r="N46" i="47"/>
  <c r="M46" i="47"/>
  <c r="L46" i="47"/>
  <c r="K46" i="47"/>
  <c r="I46" i="47"/>
  <c r="H46" i="47"/>
  <c r="Q45" i="47"/>
  <c r="O45" i="47"/>
  <c r="N45" i="47"/>
  <c r="M45" i="47"/>
  <c r="L45" i="47"/>
  <c r="K45" i="47"/>
  <c r="I45" i="47"/>
  <c r="H45" i="47"/>
  <c r="Q44" i="47"/>
  <c r="O44" i="47"/>
  <c r="N44" i="47"/>
  <c r="M44" i="47"/>
  <c r="L44" i="47"/>
  <c r="K44" i="47"/>
  <c r="I44" i="47"/>
  <c r="H44" i="47"/>
  <c r="Q43" i="47"/>
  <c r="O43" i="47"/>
  <c r="N43" i="47"/>
  <c r="M43" i="47"/>
  <c r="L43" i="47"/>
  <c r="K43" i="47"/>
  <c r="I43" i="47"/>
  <c r="H43" i="47"/>
  <c r="Q42" i="47"/>
  <c r="O42" i="47"/>
  <c r="N42" i="47"/>
  <c r="M42" i="47"/>
  <c r="L42" i="47"/>
  <c r="K42" i="47"/>
  <c r="I42" i="47"/>
  <c r="H42" i="47"/>
  <c r="Q41" i="47"/>
  <c r="O41" i="47"/>
  <c r="N41" i="47"/>
  <c r="M41" i="47"/>
  <c r="L41" i="47"/>
  <c r="K41" i="47"/>
  <c r="I41" i="47"/>
  <c r="H41" i="47"/>
  <c r="Q40" i="47"/>
  <c r="O40" i="47"/>
  <c r="N40" i="47"/>
  <c r="M40" i="47"/>
  <c r="L40" i="47"/>
  <c r="K40" i="47"/>
  <c r="I40" i="47"/>
  <c r="H40" i="47"/>
  <c r="Q39" i="47"/>
  <c r="O39" i="47"/>
  <c r="N39" i="47"/>
  <c r="M39" i="47"/>
  <c r="L39" i="47"/>
  <c r="K39" i="47"/>
  <c r="I39" i="47"/>
  <c r="H39" i="47"/>
  <c r="Q38" i="47"/>
  <c r="O38" i="47"/>
  <c r="N38" i="47"/>
  <c r="M38" i="47"/>
  <c r="L38" i="47"/>
  <c r="K38" i="47"/>
  <c r="J38" i="47"/>
  <c r="I38" i="47"/>
  <c r="H38" i="47"/>
  <c r="Q37" i="47"/>
  <c r="O37" i="47"/>
  <c r="N37" i="47"/>
  <c r="M37" i="47"/>
  <c r="L37" i="47"/>
  <c r="K37" i="47"/>
  <c r="I37" i="47"/>
  <c r="H37" i="47"/>
  <c r="Q36" i="47"/>
  <c r="O36" i="47"/>
  <c r="N36" i="47"/>
  <c r="M36" i="47"/>
  <c r="L36" i="47"/>
  <c r="K36" i="47"/>
  <c r="I36" i="47"/>
  <c r="H36" i="47"/>
  <c r="Q35" i="47"/>
  <c r="O35" i="47"/>
  <c r="N35" i="47"/>
  <c r="M35" i="47"/>
  <c r="L35" i="47"/>
  <c r="K35" i="47"/>
  <c r="I35" i="47"/>
  <c r="H35" i="47"/>
  <c r="Q34" i="47"/>
  <c r="O34" i="47"/>
  <c r="N34" i="47"/>
  <c r="M34" i="47"/>
  <c r="L34" i="47"/>
  <c r="K34" i="47"/>
  <c r="I34" i="47"/>
  <c r="H34" i="47"/>
  <c r="Q33" i="47"/>
  <c r="O33" i="47"/>
  <c r="N33" i="47"/>
  <c r="M33" i="47"/>
  <c r="L33" i="47"/>
  <c r="K33" i="47"/>
  <c r="J33" i="47"/>
  <c r="I33" i="47"/>
  <c r="H33" i="47"/>
  <c r="Q32" i="47"/>
  <c r="O32" i="47"/>
  <c r="N32" i="47"/>
  <c r="M32" i="47"/>
  <c r="L32" i="47"/>
  <c r="K32" i="47"/>
  <c r="I32" i="47"/>
  <c r="H32" i="47"/>
  <c r="Q31" i="47"/>
  <c r="O31" i="47"/>
  <c r="N31" i="47"/>
  <c r="M31" i="47"/>
  <c r="L31" i="47"/>
  <c r="K31" i="47"/>
  <c r="I31" i="47"/>
  <c r="H31" i="47"/>
  <c r="R30" i="47"/>
  <c r="Q30" i="47"/>
  <c r="O30" i="47"/>
  <c r="N30" i="47"/>
  <c r="M30" i="47"/>
  <c r="L30" i="47"/>
  <c r="K30" i="47"/>
  <c r="I30" i="47"/>
  <c r="H30" i="47"/>
  <c r="Q29" i="47"/>
  <c r="O29" i="47"/>
  <c r="N29" i="47"/>
  <c r="M29" i="47"/>
  <c r="L29" i="47"/>
  <c r="K29" i="47"/>
  <c r="I29" i="47"/>
  <c r="H29" i="47"/>
  <c r="Q28" i="47"/>
  <c r="O28" i="47"/>
  <c r="N28" i="47"/>
  <c r="M28" i="47"/>
  <c r="L28" i="47"/>
  <c r="K28" i="47"/>
  <c r="I28" i="47"/>
  <c r="H28" i="47"/>
  <c r="Q27" i="47"/>
  <c r="O27" i="47"/>
  <c r="N27" i="47"/>
  <c r="M27" i="47"/>
  <c r="L27" i="47"/>
  <c r="K27" i="47"/>
  <c r="I27" i="47"/>
  <c r="H27" i="47"/>
  <c r="Q26" i="47"/>
  <c r="O26" i="47"/>
  <c r="N26" i="47"/>
  <c r="M26" i="47"/>
  <c r="L26" i="47"/>
  <c r="K26" i="47"/>
  <c r="I26" i="47"/>
  <c r="H26" i="47"/>
  <c r="Q25" i="47"/>
  <c r="O25" i="47"/>
  <c r="N25" i="47"/>
  <c r="M25" i="47"/>
  <c r="L25" i="47"/>
  <c r="K25" i="47"/>
  <c r="I25" i="47"/>
  <c r="H25" i="47"/>
  <c r="Q24" i="47"/>
  <c r="O24" i="47"/>
  <c r="N24" i="47"/>
  <c r="M24" i="47"/>
  <c r="L24" i="47"/>
  <c r="K24" i="47"/>
  <c r="I24" i="47"/>
  <c r="H24" i="47"/>
  <c r="Q23" i="47"/>
  <c r="O23" i="47"/>
  <c r="N23" i="47"/>
  <c r="M23" i="47"/>
  <c r="L23" i="47"/>
  <c r="K23" i="47"/>
  <c r="I23" i="47"/>
  <c r="H23" i="47"/>
  <c r="Q22" i="47"/>
  <c r="O22" i="47"/>
  <c r="N22" i="47"/>
  <c r="M22" i="47"/>
  <c r="L22" i="47"/>
  <c r="K22" i="47"/>
  <c r="I22" i="47"/>
  <c r="H22" i="47"/>
  <c r="S21" i="47"/>
  <c r="Q21" i="47"/>
  <c r="O21" i="47"/>
  <c r="N21" i="47"/>
  <c r="M21" i="47"/>
  <c r="L21" i="47"/>
  <c r="K21" i="47"/>
  <c r="I21" i="47"/>
  <c r="H21" i="47"/>
  <c r="Q20" i="47"/>
  <c r="O20" i="47"/>
  <c r="N20" i="47"/>
  <c r="M20" i="47"/>
  <c r="L20" i="47"/>
  <c r="K20" i="47"/>
  <c r="I20" i="47"/>
  <c r="H20" i="47"/>
  <c r="Q19" i="47"/>
  <c r="O19" i="47"/>
  <c r="N19" i="47"/>
  <c r="M19" i="47"/>
  <c r="L19" i="47"/>
  <c r="K19" i="47"/>
  <c r="I19" i="47"/>
  <c r="H19" i="47"/>
  <c r="Q18" i="47"/>
  <c r="O18" i="47"/>
  <c r="N18" i="47"/>
  <c r="M18" i="47"/>
  <c r="L18" i="47"/>
  <c r="K18" i="47"/>
  <c r="I18" i="47"/>
  <c r="H18" i="47"/>
  <c r="Q17" i="47"/>
  <c r="O17" i="47"/>
  <c r="N17" i="47"/>
  <c r="M17" i="47"/>
  <c r="L17" i="47"/>
  <c r="K17" i="47"/>
  <c r="I17" i="47"/>
  <c r="H17" i="47"/>
  <c r="Q16" i="47"/>
  <c r="O16" i="47"/>
  <c r="M16" i="47"/>
  <c r="L16" i="47"/>
  <c r="H16" i="47"/>
  <c r="M108" i="48"/>
  <c r="H108" i="48"/>
  <c r="M107" i="48"/>
  <c r="M106" i="48"/>
  <c r="K106" i="48"/>
  <c r="H106" i="48"/>
  <c r="E106" i="48"/>
  <c r="Q101" i="48"/>
  <c r="O101" i="48"/>
  <c r="N101" i="48"/>
  <c r="L101" i="48"/>
  <c r="K101" i="48"/>
  <c r="I101" i="48"/>
  <c r="H101" i="48"/>
  <c r="D101" i="48"/>
  <c r="Q100" i="48"/>
  <c r="O100" i="48"/>
  <c r="N100" i="48"/>
  <c r="M100" i="48"/>
  <c r="L100" i="48"/>
  <c r="K100" i="48"/>
  <c r="I100" i="48"/>
  <c r="H100" i="48"/>
  <c r="Q99" i="48"/>
  <c r="O99" i="48"/>
  <c r="N99" i="48"/>
  <c r="M99" i="48"/>
  <c r="K99" i="48"/>
  <c r="I99" i="48"/>
  <c r="H99" i="48"/>
  <c r="Q98" i="48"/>
  <c r="O98" i="48"/>
  <c r="N98" i="48"/>
  <c r="M98" i="48"/>
  <c r="L98" i="48"/>
  <c r="K98" i="48"/>
  <c r="I98" i="48"/>
  <c r="H98" i="48"/>
  <c r="Q97" i="48"/>
  <c r="O97" i="48"/>
  <c r="N97" i="48"/>
  <c r="M97" i="48"/>
  <c r="L97" i="48"/>
  <c r="K97" i="48"/>
  <c r="I97" i="48"/>
  <c r="H97" i="48"/>
  <c r="Q96" i="48"/>
  <c r="O96" i="48"/>
  <c r="N96" i="48"/>
  <c r="M96" i="48"/>
  <c r="L96" i="48"/>
  <c r="K96" i="48"/>
  <c r="I96" i="48"/>
  <c r="H96" i="48"/>
  <c r="Q95" i="48"/>
  <c r="O95" i="48"/>
  <c r="N95" i="48"/>
  <c r="M95" i="48"/>
  <c r="L95" i="48"/>
  <c r="K95" i="48"/>
  <c r="I95" i="48"/>
  <c r="H95" i="48"/>
  <c r="Q94" i="48"/>
  <c r="O94" i="48"/>
  <c r="N94" i="48"/>
  <c r="M94" i="48"/>
  <c r="L94" i="48"/>
  <c r="K94" i="48"/>
  <c r="I94" i="48"/>
  <c r="H94" i="48"/>
  <c r="Q93" i="48"/>
  <c r="O93" i="48"/>
  <c r="N93" i="48"/>
  <c r="M93" i="48"/>
  <c r="L93" i="48"/>
  <c r="K93" i="48"/>
  <c r="I93" i="48"/>
  <c r="H93" i="48"/>
  <c r="Q92" i="48"/>
  <c r="O92" i="48"/>
  <c r="N92" i="48"/>
  <c r="M92" i="48"/>
  <c r="L92" i="48"/>
  <c r="K92" i="48"/>
  <c r="I92" i="48"/>
  <c r="H92" i="48"/>
  <c r="Q91" i="48"/>
  <c r="O91" i="48"/>
  <c r="N91" i="48"/>
  <c r="M91" i="48"/>
  <c r="L91" i="48"/>
  <c r="K91" i="48"/>
  <c r="I91" i="48"/>
  <c r="H91" i="48"/>
  <c r="Q90" i="48"/>
  <c r="O90" i="48"/>
  <c r="N90" i="48"/>
  <c r="M90" i="48"/>
  <c r="L90" i="48"/>
  <c r="K90" i="48"/>
  <c r="I90" i="48"/>
  <c r="H90" i="48"/>
  <c r="Q89" i="48"/>
  <c r="O89" i="48"/>
  <c r="N89" i="48"/>
  <c r="M89" i="48"/>
  <c r="L89" i="48"/>
  <c r="K89" i="48"/>
  <c r="H89" i="48"/>
  <c r="Q88" i="48"/>
  <c r="O88" i="48"/>
  <c r="N88" i="48"/>
  <c r="M88" i="48"/>
  <c r="L88" i="48"/>
  <c r="K88" i="48"/>
  <c r="I88" i="48"/>
  <c r="H88" i="48"/>
  <c r="Q87" i="48"/>
  <c r="O87" i="48"/>
  <c r="N87" i="48"/>
  <c r="M87" i="48"/>
  <c r="L87" i="48"/>
  <c r="K87" i="48"/>
  <c r="I87" i="48"/>
  <c r="H87" i="48"/>
  <c r="Q86" i="48"/>
  <c r="O86" i="48"/>
  <c r="N86" i="48"/>
  <c r="M86" i="48"/>
  <c r="L86" i="48"/>
  <c r="K86" i="48"/>
  <c r="I86" i="48"/>
  <c r="H86" i="48"/>
  <c r="Q85" i="48"/>
  <c r="O85" i="48"/>
  <c r="N85" i="48"/>
  <c r="M85" i="48"/>
  <c r="L85" i="48"/>
  <c r="K85" i="48"/>
  <c r="I85" i="48"/>
  <c r="H85" i="48"/>
  <c r="Q84" i="48"/>
  <c r="O84" i="48"/>
  <c r="N84" i="48"/>
  <c r="M84" i="48"/>
  <c r="L84" i="48"/>
  <c r="K84" i="48"/>
  <c r="I84" i="48"/>
  <c r="H84" i="48"/>
  <c r="Q83" i="48"/>
  <c r="O83" i="48"/>
  <c r="N83" i="48"/>
  <c r="M83" i="48"/>
  <c r="L83" i="48"/>
  <c r="K83" i="48"/>
  <c r="I83" i="48"/>
  <c r="H83" i="48"/>
  <c r="Q82" i="48"/>
  <c r="O82" i="48"/>
  <c r="N82" i="48"/>
  <c r="M82" i="48"/>
  <c r="L82" i="48"/>
  <c r="K82" i="48"/>
  <c r="I82" i="48"/>
  <c r="H82" i="48"/>
  <c r="Q81" i="48"/>
  <c r="O81" i="48"/>
  <c r="N81" i="48"/>
  <c r="M81" i="48"/>
  <c r="L81" i="48"/>
  <c r="K81" i="48"/>
  <c r="I81" i="48"/>
  <c r="H81" i="48"/>
  <c r="Q80" i="48"/>
  <c r="O80" i="48"/>
  <c r="N80" i="48"/>
  <c r="M80" i="48"/>
  <c r="L80" i="48"/>
  <c r="K80" i="48"/>
  <c r="I80" i="48"/>
  <c r="H80" i="48"/>
  <c r="Q79" i="48"/>
  <c r="O79" i="48"/>
  <c r="N79" i="48"/>
  <c r="M79" i="48"/>
  <c r="L79" i="48"/>
  <c r="K79" i="48"/>
  <c r="I79" i="48"/>
  <c r="H79" i="48"/>
  <c r="Q78" i="48"/>
  <c r="O78" i="48"/>
  <c r="N78" i="48"/>
  <c r="M78" i="48"/>
  <c r="L78" i="48"/>
  <c r="K78" i="48"/>
  <c r="I78" i="48"/>
  <c r="H78" i="48"/>
  <c r="Q77" i="48"/>
  <c r="O77" i="48"/>
  <c r="N77" i="48"/>
  <c r="M77" i="48"/>
  <c r="L77" i="48"/>
  <c r="K77" i="48"/>
  <c r="I77" i="48"/>
  <c r="H77" i="48"/>
  <c r="Q76" i="48"/>
  <c r="O76" i="48"/>
  <c r="N76" i="48"/>
  <c r="M76" i="48"/>
  <c r="L76" i="48"/>
  <c r="K76" i="48"/>
  <c r="I76" i="48"/>
  <c r="H76" i="48"/>
  <c r="Q75" i="48"/>
  <c r="O75" i="48"/>
  <c r="N75" i="48"/>
  <c r="M75" i="48"/>
  <c r="L75" i="48"/>
  <c r="K75" i="48"/>
  <c r="I75" i="48"/>
  <c r="H75" i="48"/>
  <c r="Q74" i="48"/>
  <c r="O74" i="48"/>
  <c r="N74" i="48"/>
  <c r="M74" i="48"/>
  <c r="L74" i="48"/>
  <c r="K74" i="48"/>
  <c r="I74" i="48"/>
  <c r="H74" i="48"/>
  <c r="Q73" i="48"/>
  <c r="O73" i="48"/>
  <c r="N73" i="48"/>
  <c r="M73" i="48"/>
  <c r="L73" i="48"/>
  <c r="K73" i="48"/>
  <c r="I73" i="48"/>
  <c r="H73" i="48"/>
  <c r="Q72" i="48"/>
  <c r="O72" i="48"/>
  <c r="N72" i="48"/>
  <c r="M72" i="48"/>
  <c r="L72" i="48"/>
  <c r="K72" i="48"/>
  <c r="I72" i="48"/>
  <c r="H72" i="48"/>
  <c r="G72" i="48"/>
  <c r="Q71" i="48"/>
  <c r="O71" i="48"/>
  <c r="N71" i="48"/>
  <c r="M71" i="48"/>
  <c r="L71" i="48"/>
  <c r="K71" i="48"/>
  <c r="I71" i="48"/>
  <c r="H71" i="48"/>
  <c r="Q70" i="48"/>
  <c r="O70" i="48"/>
  <c r="N70" i="48"/>
  <c r="M70" i="48"/>
  <c r="L70" i="48"/>
  <c r="K70" i="48"/>
  <c r="I70" i="48"/>
  <c r="H70" i="48"/>
  <c r="Q69" i="48"/>
  <c r="O69" i="48"/>
  <c r="N69" i="48"/>
  <c r="M69" i="48"/>
  <c r="L69" i="48"/>
  <c r="K69" i="48"/>
  <c r="I69" i="48"/>
  <c r="H69" i="48"/>
  <c r="Q68" i="48"/>
  <c r="O68" i="48"/>
  <c r="N68" i="48"/>
  <c r="M68" i="48"/>
  <c r="L68" i="48"/>
  <c r="K68" i="48"/>
  <c r="I68" i="48"/>
  <c r="Q67" i="48"/>
  <c r="O67" i="48"/>
  <c r="N67" i="48"/>
  <c r="M67" i="48"/>
  <c r="L67" i="48"/>
  <c r="K67" i="48"/>
  <c r="I67" i="48"/>
  <c r="H67" i="48"/>
  <c r="Q66" i="48"/>
  <c r="O66" i="48"/>
  <c r="N66" i="48"/>
  <c r="M66" i="48"/>
  <c r="L66" i="48"/>
  <c r="K66" i="48"/>
  <c r="I66" i="48"/>
  <c r="Q65" i="48"/>
  <c r="O65" i="48"/>
  <c r="N65" i="48"/>
  <c r="M65" i="48"/>
  <c r="L65" i="48"/>
  <c r="K65" i="48"/>
  <c r="I65" i="48"/>
  <c r="H65" i="48"/>
  <c r="Q64" i="48"/>
  <c r="O64" i="48"/>
  <c r="N64" i="48"/>
  <c r="M64" i="48"/>
  <c r="L64" i="48"/>
  <c r="K64" i="48"/>
  <c r="I64" i="48"/>
  <c r="H64" i="48"/>
  <c r="Q63" i="48"/>
  <c r="O63" i="48"/>
  <c r="N63" i="48"/>
  <c r="M63" i="48"/>
  <c r="L63" i="48"/>
  <c r="K63" i="48"/>
  <c r="I63" i="48"/>
  <c r="H63" i="48"/>
  <c r="Q62" i="48"/>
  <c r="O62" i="48"/>
  <c r="N62" i="48"/>
  <c r="M62" i="48"/>
  <c r="L62" i="48"/>
  <c r="K62" i="48"/>
  <c r="I62" i="48"/>
  <c r="H62" i="48"/>
  <c r="Q61" i="48"/>
  <c r="O61" i="48"/>
  <c r="N61" i="48"/>
  <c r="M61" i="48"/>
  <c r="L61" i="48"/>
  <c r="K61" i="48"/>
  <c r="I61" i="48"/>
  <c r="H61" i="48"/>
  <c r="Q60" i="48"/>
  <c r="O60" i="48"/>
  <c r="N60" i="48"/>
  <c r="M60" i="48"/>
  <c r="L60" i="48"/>
  <c r="K60" i="48"/>
  <c r="I60" i="48"/>
  <c r="H60" i="48"/>
  <c r="Q59" i="48"/>
  <c r="O59" i="48"/>
  <c r="N59" i="48"/>
  <c r="M59" i="48"/>
  <c r="L59" i="48"/>
  <c r="K59" i="48"/>
  <c r="I59" i="48"/>
  <c r="H59" i="48"/>
  <c r="Q58" i="48"/>
  <c r="O58" i="48"/>
  <c r="N58" i="48"/>
  <c r="M58" i="48"/>
  <c r="L58" i="48"/>
  <c r="K58" i="48"/>
  <c r="I58" i="48"/>
  <c r="H58" i="48"/>
  <c r="Q57" i="48"/>
  <c r="O57" i="48"/>
  <c r="N57" i="48"/>
  <c r="M57" i="48"/>
  <c r="L57" i="48"/>
  <c r="K57" i="48"/>
  <c r="I57" i="48"/>
  <c r="H57" i="48"/>
  <c r="Q56" i="48"/>
  <c r="O56" i="48"/>
  <c r="N56" i="48"/>
  <c r="M56" i="48"/>
  <c r="L56" i="48"/>
  <c r="K56" i="48"/>
  <c r="I56" i="48"/>
  <c r="H56" i="48"/>
  <c r="Q55" i="48"/>
  <c r="O55" i="48"/>
  <c r="N55" i="48"/>
  <c r="M55" i="48"/>
  <c r="L55" i="48"/>
  <c r="K55" i="48"/>
  <c r="I55" i="48"/>
  <c r="H55" i="48"/>
  <c r="Q54" i="48"/>
  <c r="O54" i="48"/>
  <c r="N54" i="48"/>
  <c r="M54" i="48"/>
  <c r="L54" i="48"/>
  <c r="K54" i="48"/>
  <c r="I54" i="48"/>
  <c r="H54" i="48"/>
  <c r="Q53" i="48"/>
  <c r="O53" i="48"/>
  <c r="N53" i="48"/>
  <c r="M53" i="48"/>
  <c r="L53" i="48"/>
  <c r="K53" i="48"/>
  <c r="I53" i="48"/>
  <c r="H53" i="48"/>
  <c r="Q52" i="48"/>
  <c r="O52" i="48"/>
  <c r="N52" i="48"/>
  <c r="M52" i="48"/>
  <c r="L52" i="48"/>
  <c r="K52" i="48"/>
  <c r="I52" i="48"/>
  <c r="H52" i="48"/>
  <c r="Q51" i="48"/>
  <c r="O51" i="48"/>
  <c r="N51" i="48"/>
  <c r="M51" i="48"/>
  <c r="L51" i="48"/>
  <c r="K51" i="48"/>
  <c r="I51" i="48"/>
  <c r="H51" i="48"/>
  <c r="Q50" i="48"/>
  <c r="O50" i="48"/>
  <c r="N50" i="48"/>
  <c r="M50" i="48"/>
  <c r="L50" i="48"/>
  <c r="K50" i="48"/>
  <c r="I50" i="48"/>
  <c r="H50" i="48"/>
  <c r="Q49" i="48"/>
  <c r="O49" i="48"/>
  <c r="N49" i="48"/>
  <c r="M49" i="48"/>
  <c r="L49" i="48"/>
  <c r="K49" i="48"/>
  <c r="I49" i="48"/>
  <c r="H49" i="48"/>
  <c r="G49" i="48"/>
  <c r="Q48" i="48"/>
  <c r="O48" i="48"/>
  <c r="N48" i="48"/>
  <c r="M48" i="48"/>
  <c r="L48" i="48"/>
  <c r="K48" i="48"/>
  <c r="I48" i="48"/>
  <c r="H48" i="48"/>
  <c r="Q47" i="48"/>
  <c r="O47" i="48"/>
  <c r="N47" i="48"/>
  <c r="M47" i="48"/>
  <c r="L47" i="48"/>
  <c r="K47" i="48"/>
  <c r="I47" i="48"/>
  <c r="H47" i="48"/>
  <c r="Q46" i="48"/>
  <c r="O46" i="48"/>
  <c r="N46" i="48"/>
  <c r="M46" i="48"/>
  <c r="L46" i="48"/>
  <c r="K46" i="48"/>
  <c r="I46" i="48"/>
  <c r="H46" i="48"/>
  <c r="Q45" i="48"/>
  <c r="O45" i="48"/>
  <c r="N45" i="48"/>
  <c r="M45" i="48"/>
  <c r="L45" i="48"/>
  <c r="K45" i="48"/>
  <c r="I45" i="48"/>
  <c r="H45" i="48"/>
  <c r="Q44" i="48"/>
  <c r="O44" i="48"/>
  <c r="N44" i="48"/>
  <c r="M44" i="48"/>
  <c r="L44" i="48"/>
  <c r="K44" i="48"/>
  <c r="I44" i="48"/>
  <c r="H44" i="48"/>
  <c r="Q43" i="48"/>
  <c r="O43" i="48"/>
  <c r="N43" i="48"/>
  <c r="M43" i="48"/>
  <c r="L43" i="48"/>
  <c r="K43" i="48"/>
  <c r="I43" i="48"/>
  <c r="H43" i="48"/>
  <c r="Q42" i="48"/>
  <c r="O42" i="48"/>
  <c r="N42" i="48"/>
  <c r="M42" i="48"/>
  <c r="L42" i="48"/>
  <c r="K42" i="48"/>
  <c r="I42" i="48"/>
  <c r="H42" i="48"/>
  <c r="Q41" i="48"/>
  <c r="O41" i="48"/>
  <c r="N41" i="48"/>
  <c r="M41" i="48"/>
  <c r="L41" i="48"/>
  <c r="K41" i="48"/>
  <c r="I41" i="48"/>
  <c r="H41" i="48"/>
  <c r="Q40" i="48"/>
  <c r="O40" i="48"/>
  <c r="N40" i="48"/>
  <c r="M40" i="48"/>
  <c r="L40" i="48"/>
  <c r="K40" i="48"/>
  <c r="I40" i="48"/>
  <c r="H40" i="48"/>
  <c r="Q39" i="48"/>
  <c r="O39" i="48"/>
  <c r="N39" i="48"/>
  <c r="M39" i="48"/>
  <c r="L39" i="48"/>
  <c r="K39" i="48"/>
  <c r="I39" i="48"/>
  <c r="H39" i="48"/>
  <c r="Q38" i="48"/>
  <c r="O38" i="48"/>
  <c r="N38" i="48"/>
  <c r="M38" i="48"/>
  <c r="L38" i="48"/>
  <c r="K38" i="48"/>
  <c r="I38" i="48"/>
  <c r="H38" i="48"/>
  <c r="G38" i="48"/>
  <c r="Q37" i="48"/>
  <c r="O37" i="48"/>
  <c r="N37" i="48"/>
  <c r="M37" i="48"/>
  <c r="L37" i="48"/>
  <c r="K37" i="48"/>
  <c r="I37" i="48"/>
  <c r="H37" i="48"/>
  <c r="Q36" i="48"/>
  <c r="O36" i="48"/>
  <c r="N36" i="48"/>
  <c r="M36" i="48"/>
  <c r="L36" i="48"/>
  <c r="K36" i="48"/>
  <c r="I36" i="48"/>
  <c r="H36" i="48"/>
  <c r="Q35" i="48"/>
  <c r="O35" i="48"/>
  <c r="N35" i="48"/>
  <c r="M35" i="48"/>
  <c r="L35" i="48"/>
  <c r="K35" i="48"/>
  <c r="I35" i="48"/>
  <c r="H35" i="48"/>
  <c r="Q34" i="48"/>
  <c r="O34" i="48"/>
  <c r="N34" i="48"/>
  <c r="M34" i="48"/>
  <c r="L34" i="48"/>
  <c r="K34" i="48"/>
  <c r="I34" i="48"/>
  <c r="H34" i="48"/>
  <c r="Q33" i="48"/>
  <c r="O33" i="48"/>
  <c r="N33" i="48"/>
  <c r="M33" i="48"/>
  <c r="L33" i="48"/>
  <c r="K33" i="48"/>
  <c r="I33" i="48"/>
  <c r="H33" i="48"/>
  <c r="G33" i="48"/>
  <c r="Q32" i="48"/>
  <c r="O32" i="48"/>
  <c r="N32" i="48"/>
  <c r="M32" i="48"/>
  <c r="L32" i="48"/>
  <c r="K32" i="48"/>
  <c r="I32" i="48"/>
  <c r="H32" i="48"/>
  <c r="Q31" i="48"/>
  <c r="O31" i="48"/>
  <c r="N31" i="48"/>
  <c r="M31" i="48"/>
  <c r="L31" i="48"/>
  <c r="K31" i="48"/>
  <c r="I31" i="48"/>
  <c r="H31" i="48"/>
  <c r="R30" i="48"/>
  <c r="Q30" i="48"/>
  <c r="O30" i="48"/>
  <c r="N30" i="48"/>
  <c r="M30" i="48"/>
  <c r="L30" i="48"/>
  <c r="K30" i="48"/>
  <c r="I30" i="48"/>
  <c r="H30" i="48"/>
  <c r="Q29" i="48"/>
  <c r="O29" i="48"/>
  <c r="N29" i="48"/>
  <c r="M29" i="48"/>
  <c r="L29" i="48"/>
  <c r="K29" i="48"/>
  <c r="I29" i="48"/>
  <c r="H29" i="48"/>
  <c r="Q28" i="48"/>
  <c r="O28" i="48"/>
  <c r="N28" i="48"/>
  <c r="M28" i="48"/>
  <c r="L28" i="48"/>
  <c r="K28" i="48"/>
  <c r="I28" i="48"/>
  <c r="H28" i="48"/>
  <c r="Q27" i="48"/>
  <c r="O27" i="48"/>
  <c r="N27" i="48"/>
  <c r="M27" i="48"/>
  <c r="L27" i="48"/>
  <c r="K27" i="48"/>
  <c r="I27" i="48"/>
  <c r="H27" i="48"/>
  <c r="Q26" i="48"/>
  <c r="O26" i="48"/>
  <c r="N26" i="48"/>
  <c r="M26" i="48"/>
  <c r="L26" i="48"/>
  <c r="K26" i="48"/>
  <c r="I26" i="48"/>
  <c r="H26" i="48"/>
  <c r="Q25" i="48"/>
  <c r="O25" i="48"/>
  <c r="N25" i="48"/>
  <c r="M25" i="48"/>
  <c r="L25" i="48"/>
  <c r="K25" i="48"/>
  <c r="I25" i="48"/>
  <c r="H25" i="48"/>
  <c r="Q24" i="48"/>
  <c r="O24" i="48"/>
  <c r="N24" i="48"/>
  <c r="M24" i="48"/>
  <c r="L24" i="48"/>
  <c r="K24" i="48"/>
  <c r="I24" i="48"/>
  <c r="H24" i="48"/>
  <c r="Q23" i="48"/>
  <c r="O23" i="48"/>
  <c r="N23" i="48"/>
  <c r="M23" i="48"/>
  <c r="L23" i="48"/>
  <c r="K23" i="48"/>
  <c r="I23" i="48"/>
  <c r="H23" i="48"/>
  <c r="Q22" i="48"/>
  <c r="O22" i="48"/>
  <c r="N22" i="48"/>
  <c r="M22" i="48"/>
  <c r="L22" i="48"/>
  <c r="K22" i="48"/>
  <c r="I22" i="48"/>
  <c r="H22" i="48"/>
  <c r="S21" i="48"/>
  <c r="Q21" i="48"/>
  <c r="O21" i="48"/>
  <c r="N21" i="48"/>
  <c r="M21" i="48"/>
  <c r="L21" i="48"/>
  <c r="K21" i="48"/>
  <c r="I21" i="48"/>
  <c r="H21" i="48"/>
  <c r="Q20" i="48"/>
  <c r="O20" i="48"/>
  <c r="N20" i="48"/>
  <c r="M20" i="48"/>
  <c r="L20" i="48"/>
  <c r="K20" i="48"/>
  <c r="I20" i="48"/>
  <c r="H20" i="48"/>
  <c r="Q19" i="48"/>
  <c r="O19" i="48"/>
  <c r="N19" i="48"/>
  <c r="M19" i="48"/>
  <c r="L19" i="48"/>
  <c r="K19" i="48"/>
  <c r="I19" i="48"/>
  <c r="H19" i="48"/>
  <c r="Q18" i="48"/>
  <c r="O18" i="48"/>
  <c r="N18" i="48"/>
  <c r="M18" i="48"/>
  <c r="L18" i="48"/>
  <c r="K18" i="48"/>
  <c r="I18" i="48"/>
  <c r="H18" i="48"/>
  <c r="Q17" i="48"/>
  <c r="O17" i="48"/>
  <c r="N17" i="48"/>
  <c r="M17" i="48"/>
  <c r="L17" i="48"/>
  <c r="K17" i="48"/>
  <c r="I17" i="48"/>
  <c r="H17" i="48"/>
  <c r="Q16" i="48"/>
  <c r="O16" i="48"/>
  <c r="M16" i="48"/>
  <c r="L16" i="48"/>
  <c r="H16" i="48"/>
</calcChain>
</file>

<file path=xl/sharedStrings.xml><?xml version="1.0" encoding="utf-8"?>
<sst xmlns="http://schemas.openxmlformats.org/spreadsheetml/2006/main" count="640" uniqueCount="278">
  <si>
    <t/>
  </si>
  <si>
    <t>Obra</t>
  </si>
  <si>
    <t>Contrato nº:</t>
  </si>
  <si>
    <t>Início:</t>
  </si>
  <si>
    <t>Endereço</t>
  </si>
  <si>
    <t>Data do Contrato:</t>
  </si>
  <si>
    <t>Empreiteira</t>
  </si>
  <si>
    <t>Prazo de Execução:</t>
  </si>
  <si>
    <t>Data da Medição:</t>
  </si>
  <si>
    <t>ITEM</t>
  </si>
  <si>
    <t>ESPECIFICAÇÃO</t>
  </si>
  <si>
    <t>UN.</t>
  </si>
  <si>
    <t>QUANT.</t>
  </si>
  <si>
    <t>PREÇO UNIT.</t>
  </si>
  <si>
    <t>ACUMULADO ANTERIOR</t>
  </si>
  <si>
    <t>TOTAL MEDIDO</t>
  </si>
  <si>
    <t>TOTAL</t>
  </si>
  <si>
    <t>%</t>
  </si>
  <si>
    <t>m</t>
  </si>
  <si>
    <t>ACUMULADO</t>
  </si>
  <si>
    <t>% ACUMULADO</t>
  </si>
  <si>
    <t>SALDO</t>
  </si>
  <si>
    <t>m²</t>
  </si>
  <si>
    <t>m³</t>
  </si>
  <si>
    <t>1.1</t>
  </si>
  <si>
    <t>1.2</t>
  </si>
  <si>
    <t>2.1</t>
  </si>
  <si>
    <t>2.2</t>
  </si>
  <si>
    <t>3.1</t>
  </si>
  <si>
    <t>3.3</t>
  </si>
  <si>
    <t>3.4</t>
  </si>
  <si>
    <t>3.5</t>
  </si>
  <si>
    <r>
      <t xml:space="preserve">PREFEITURA MUNICIPAL DE DOMINGOS MARTINS
</t>
    </r>
    <r>
      <rPr>
        <sz val="10"/>
        <rFont val="Arial"/>
        <family val="2"/>
      </rPr>
      <t>Rua Bernardino Monteiro, nº 22 - Centro
Domingos Martins, ES - CEP 29.260-000
Tel. (027)3268-1344 - fax (027)3268-1239</t>
    </r>
  </si>
  <si>
    <t>PAVIMENTAÇÃO</t>
  </si>
  <si>
    <t>3.2</t>
  </si>
  <si>
    <t>4.1</t>
  </si>
  <si>
    <t>Steinge = Stein Engenharia e Construções Ltda.</t>
  </si>
  <si>
    <t>TERRAPLENAGEM</t>
  </si>
  <si>
    <t>Escavação, carga e transporte de material de 1ª categoria até 200m, c/ escavadeira</t>
  </si>
  <si>
    <t>4.2</t>
  </si>
  <si>
    <t>4.3</t>
  </si>
  <si>
    <t>Meio fio sarjeta de concreto tipo DP-1 (0,035m³/m), inclusive caiação</t>
  </si>
  <si>
    <t>5.1</t>
  </si>
  <si>
    <t>6.1</t>
  </si>
  <si>
    <t>6.2</t>
  </si>
  <si>
    <t>t</t>
  </si>
  <si>
    <t>1.3</t>
  </si>
  <si>
    <t>1.4</t>
  </si>
  <si>
    <t>2.3</t>
  </si>
  <si>
    <t>Pavimentação Asfáltica (TSDB)</t>
  </si>
  <si>
    <t>Acesso de Ponto Alto a Rio Ponte (Extensão 8,33 Km)</t>
  </si>
  <si>
    <t>073/2012</t>
  </si>
  <si>
    <t>18 MESES</t>
  </si>
  <si>
    <t>1.5</t>
  </si>
  <si>
    <t>1.6</t>
  </si>
  <si>
    <t>1.7</t>
  </si>
  <si>
    <t>1.8</t>
  </si>
  <si>
    <t>1.9</t>
  </si>
  <si>
    <t>1.10</t>
  </si>
  <si>
    <t>1.11</t>
  </si>
  <si>
    <t>Limpeza, desmatamento e destocamento de árvores c/ diâmetro até 15.0cm</t>
  </si>
  <si>
    <t>Limpeza, desmatamento e destocamento de árvores c/ remoção até 15.0cm solo orgânico</t>
  </si>
  <si>
    <t>Escavação, carga e transporte de material de 1ª categoria 400 a 600m, c/ escavadeira</t>
  </si>
  <si>
    <t>Escavação, carga e transporte de material de 1ª categoria 2000 a 2500m, c/ escavadeira</t>
  </si>
  <si>
    <t>Escavação, carga e transporte de material de 2ª categoria até 200m, c/ escavadeira</t>
  </si>
  <si>
    <t>Escavação, carga e transporte de material de 2ª categoria 400 a 600m, c/ escavadeira</t>
  </si>
  <si>
    <t>Escavação, carga e transporte de material de 2ª categoria 2000 a 2500m, c/ escavadeira</t>
  </si>
  <si>
    <t>Escavação, carga e transporte de material de 3ª categoria 800 a 1000m</t>
  </si>
  <si>
    <t>Compactação de aterros 95% PN</t>
  </si>
  <si>
    <t>Compactação de aterros 100% PN</t>
  </si>
  <si>
    <t>DRENAGEM E OBRAS DE ARTE CORRENTE</t>
  </si>
  <si>
    <t>2.4</t>
  </si>
  <si>
    <t>2.5</t>
  </si>
  <si>
    <t>2.6</t>
  </si>
  <si>
    <t>2.7</t>
  </si>
  <si>
    <t>2.8</t>
  </si>
  <si>
    <t>2.9</t>
  </si>
  <si>
    <t>2.10</t>
  </si>
  <si>
    <t>Escavação mecânica em material de 1ª categoria H= 1,50 a 3,00m</t>
  </si>
  <si>
    <t>Reaterro de cavas c/ compactação mecânica (compactador manual)</t>
  </si>
  <si>
    <t>Corpo BSTC (greide) Ø 0,60m CA-1 PB, inclusive escavação e reaterro</t>
  </si>
  <si>
    <t xml:space="preserve">m </t>
  </si>
  <si>
    <t>Corpo BSTC (greide) Ø 0,80m CA-1 PB, inclusive escavação e reaterro</t>
  </si>
  <si>
    <t>Corpo BSTC (grota) Ø 0,80m CA-1 PB, exclusive escavação e reaterro</t>
  </si>
  <si>
    <t>Corpo BSTC (grota) Ø 1,00m CA-1 PB, exclusive escavação e reaterro</t>
  </si>
  <si>
    <t>Corpo BSTC (grota) Ø 1,20m CA-1 PB, exclusive escavação e reaterro</t>
  </si>
  <si>
    <t>Berço de concreto ciclópico p/ BSTC Ø 0,60m</t>
  </si>
  <si>
    <t>Berço de concreto ciclópico p/ BSTC Ø 0,80m</t>
  </si>
  <si>
    <t>Berço de concreto ciclópico p/ BSTC Ø 1,00m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</si>
  <si>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</si>
  <si>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</si>
  <si>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</si>
  <si>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</si>
  <si>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</si>
  <si>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</si>
  <si>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</si>
  <si>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</si>
  <si>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</si>
  <si>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</si>
  <si>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</si>
  <si>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</si>
  <si>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</si>
  <si>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</si>
  <si>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</si>
  <si>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Berço de concreto ciclópico p/ BSTC Ø 1,20m</t>
  </si>
  <si>
    <t>Boca de concreto ciclópico p/ BSTC Ø 0,60m</t>
  </si>
  <si>
    <t>und</t>
  </si>
  <si>
    <t>Boca de concreto ciclópico p/ BSTC Ø 0,80m</t>
  </si>
  <si>
    <t>Boca de concreto ciclópico p/ BSTC Ø 1,00m</t>
  </si>
  <si>
    <t>Boca de concreto ciclópico p/ BSTC Ø 1,20m</t>
  </si>
  <si>
    <t>Caixa coletora de bloco de concreto de 40x20x15cm (dimensões internas = 1,00x1,00x2,00m)</t>
  </si>
  <si>
    <t>Corpo de BSCC 2,00x2,00m projeto DNIT p/ H&lt;=2,50m</t>
  </si>
  <si>
    <t>Boca BSCC 2,00x2,00m projeto DNIT</t>
  </si>
  <si>
    <t>Dreno profundo Ø=0,20m c/ enchimento de brita e areia, escavação em material de 1ª categoria</t>
  </si>
  <si>
    <t>Sarjeta de concreto (STC-04) calha triangular de bancada em corte, inclusive caiação</t>
  </si>
  <si>
    <t>Descida d'água concreto simples (calha) c/ caiação (DSA-01) canal</t>
  </si>
  <si>
    <t>Descida d'água concreto simples (calha) c/ caiação (DSA-03A) degrau</t>
  </si>
  <si>
    <t>Descida d'água concreto simples (calha) c/ caiação (DSA-03A) apoio</t>
  </si>
  <si>
    <t>Dissipador de energia aplicado a saída d'água tipo DP-1</t>
  </si>
  <si>
    <t>Regularização e compactação do sub-leito (100% P.N.) H=0,20m</t>
  </si>
  <si>
    <t>Estabilização granulométrica de solo com mistura 100% P.M.</t>
  </si>
  <si>
    <t>Imprimação exclusive fornecimento e transporte comercial do material betuminoso</t>
  </si>
  <si>
    <t>TSDB s/ capa selante exclusive fornecimento e transporte comercial da emulsão</t>
  </si>
  <si>
    <t>Transporte local</t>
  </si>
  <si>
    <t>TR-101-01 Caminhão Basculante (Y=0,687XP + 0,773XR + 1,289) DMT 3,1 a 5,0 Km</t>
  </si>
  <si>
    <t>a)</t>
  </si>
  <si>
    <t>Material Base (XR=4,164Km)</t>
  </si>
  <si>
    <t>FORNECIMENTO DE MATERIAL BETUMINOSO</t>
  </si>
  <si>
    <t>CM-30</t>
  </si>
  <si>
    <t>RR-2C</t>
  </si>
  <si>
    <t>TRANSPORTE DE MATERIAL ASFÁLTICO</t>
  </si>
  <si>
    <t>TR-303-01 Frio (DNIT) (Y=0,378XP + 37,832)</t>
  </si>
  <si>
    <t>5.1.1</t>
  </si>
  <si>
    <t>CM-30 (XP=450,00KM)</t>
  </si>
  <si>
    <t>RR-2C (XP=450,00KM)</t>
  </si>
  <si>
    <t>5.1.2</t>
  </si>
  <si>
    <t>OBRAS COMPLEMENTARES</t>
  </si>
  <si>
    <t>6.3</t>
  </si>
  <si>
    <t>6.4</t>
  </si>
  <si>
    <t>Cerca de arame farpado 4 fios c/ mourões cada 2,0m, esticadores de madeira a cada 20,0m</t>
  </si>
  <si>
    <t>Deslocamento de cerca de madeira</t>
  </si>
  <si>
    <t>Sinalização horizontal TMD=400, vida útil 2 a 3 anos, taxa = 0,60 L/m²</t>
  </si>
  <si>
    <t>Sinalização vertical com chapa em esmalte sintético</t>
  </si>
  <si>
    <t>INSTALAÇÃO, MANUTENÇÃO CANTEIRO, MOBILIZAÇÃO, DESMOBILIZAÇÃO, PLACAS</t>
  </si>
  <si>
    <t>7.1</t>
  </si>
  <si>
    <t>7.2</t>
  </si>
  <si>
    <t>7.3</t>
  </si>
  <si>
    <t>7.4</t>
  </si>
  <si>
    <t>7.5</t>
  </si>
  <si>
    <t>7.6</t>
  </si>
  <si>
    <t>Barracão com sanitário, em chapa compensada 12mm e pont. 8x8cm, piso cimentado e cobertura de telhas de fibrocimento 6mm, inclusive ponto de luz e caixa de inspeção</t>
  </si>
  <si>
    <t>Mobilização e desmobilização de caminhão basculante</t>
  </si>
  <si>
    <t>h</t>
  </si>
  <si>
    <t>mobilização e desmobilização de caminhão tanque (6000L)</t>
  </si>
  <si>
    <t>mobilização e desmobilização de equpamentos com carreta prancha</t>
  </si>
  <si>
    <t>Rede de água c/ padrão de entrada d'água Ø 3/4" conf. CESAN, inclusive tubos e conexões para alimentação, distribuição, extravas e limp cons. o padrão a 25m</t>
  </si>
  <si>
    <t>Rede de esgoto contendo fossa e filtro inclusive tubos e conexões de ligação entre caixas, considerando distância de 25m</t>
  </si>
  <si>
    <t>7.7</t>
  </si>
  <si>
    <t>7.8</t>
  </si>
  <si>
    <t>7.9</t>
  </si>
  <si>
    <t>Rede de luz, inclusive padrão entrada energia trifásica, cabo de ligação até barracões quadro distribuição, disjuntor e chave de força, considerando 20m entre padrão de entrada e QDG</t>
  </si>
  <si>
    <t>Sistema separador de água e óleo</t>
  </si>
  <si>
    <t>Reservatório de fibra de vidro de 1000L, inclusive suporte em madeira de 7x12cm, elevado de 4m</t>
  </si>
  <si>
    <t>Bonificação de 15%</t>
  </si>
  <si>
    <t>ITENS NOVOS</t>
  </si>
  <si>
    <t>Transposição de segmento de sarjeta - TSS 01, inclusive transporte do tubo de concreto</t>
  </si>
  <si>
    <t>Enrocamento de pedra de mão arrumada exclusive transporte</t>
  </si>
  <si>
    <t>Alvenaria de bloco (39x19x09) cm espessura 09 cm em Vias Urbanas</t>
  </si>
  <si>
    <t>Formas planas de madeira com 02 (dois) reaproveitamentos, em Vias  Urbanas</t>
  </si>
  <si>
    <t>Corpo BSTC (greide) diâmetro 0,30 m CA-1 MF inclusive escavação, reaterro e transporte do tubo em Vias Urbanas</t>
  </si>
  <si>
    <t>Concreto estrutural fck -&gt; 15,0 MPa</t>
  </si>
  <si>
    <t>8.0</t>
  </si>
  <si>
    <t>8.1                             40706</t>
  </si>
  <si>
    <t>8.2                      40724</t>
  </si>
  <si>
    <t>8.3                             42601</t>
  </si>
  <si>
    <t>8.4                            42992</t>
  </si>
  <si>
    <t>8.5                              42756</t>
  </si>
  <si>
    <t>8.6                            40358</t>
  </si>
  <si>
    <t>8.7                  40812</t>
  </si>
  <si>
    <t>Base de brita graduada, inclusive fornecimento, exclusive transporte da brita</t>
  </si>
  <si>
    <t>(2º REPLANILHAMENTO)</t>
  </si>
  <si>
    <t>15ª MEDIÇÃO</t>
  </si>
  <si>
    <t>(18ª MEDIÇÃO GERAL)</t>
  </si>
  <si>
    <t xml:space="preserve">15ª MEDIÇÃO </t>
  </si>
  <si>
    <t>Período: 01/03/2014 A 31/03/2014</t>
  </si>
  <si>
    <t>CONTRATADO</t>
  </si>
  <si>
    <t>UNID.</t>
  </si>
  <si>
    <t>VALOR</t>
  </si>
  <si>
    <t>01.01</t>
  </si>
  <si>
    <t>SERVIÇOS PRELIMINARES</t>
  </si>
  <si>
    <t>M2</t>
  </si>
  <si>
    <t>Orçamentista</t>
  </si>
  <si>
    <t>ALEX NALI FERREIRA</t>
  </si>
  <si>
    <t>PLANILHA ORÇAMENTÁRIA</t>
  </si>
  <si>
    <t>Proprietário</t>
  </si>
  <si>
    <t>Referencial de preços</t>
  </si>
  <si>
    <t>BDI</t>
  </si>
  <si>
    <t xml:space="preserve">PREFEITURA DE CONCEIÇÃO DO CASTELO - ES </t>
  </si>
  <si>
    <t>M</t>
  </si>
  <si>
    <t>UN</t>
  </si>
  <si>
    <t>03.01</t>
  </si>
  <si>
    <t>ADMINISTRAÇÃO LOCAL</t>
  </si>
  <si>
    <t>Encargos Sociais (SINAPI)</t>
  </si>
  <si>
    <t>FONTE</t>
  </si>
  <si>
    <t>CÓDIGO</t>
  </si>
  <si>
    <t>¹ O item ADMINISTRAÇÃO LOCAL será medido proporcionalmente ao avanço da obra.</t>
  </si>
  <si>
    <t>COMPOSIÇÃO</t>
  </si>
  <si>
    <t>VALOR TOTAL</t>
  </si>
  <si>
    <t>SERVIÇOS COMPLEMENTARES</t>
  </si>
  <si>
    <t>04.01</t>
  </si>
  <si>
    <t>CPU 01</t>
  </si>
  <si>
    <t>M3</t>
  </si>
  <si>
    <t>Data</t>
  </si>
  <si>
    <t>Contrato</t>
  </si>
  <si>
    <t>RECAPEAMENTO DE VIAS URBANAS NO MUNICÍPIO DE CONCEIÇÃO DO CASTELO</t>
  </si>
  <si>
    <t>SINAPI (OUTUBRO/2018)</t>
  </si>
  <si>
    <t>PLACA DE OBRA EM CHAPA DE ACO GALVANIZADO</t>
  </si>
  <si>
    <t>74209/001</t>
  </si>
  <si>
    <t>SINAPI</t>
  </si>
  <si>
    <t>RUA MARIA RIBEIRO SOARES, BAIRRO ARTHUR SOARES, CONCEIÇÃO DO CASTELO/ES</t>
  </si>
  <si>
    <t>ASSENTAMENTO DE GUIA (MEIO-FIO) EM TRECHO RETO, CONFECCIONADA EM CONCRETO PRÉ-FABRICADO, DIMENSÕES 100X15X13X30 CM COMPRIMENTO X BASE INFERIOR X BASE SUPERIOR X ALTURA), PARA VIAS URBANAS (USO VIÁRIO). AF_06/2016</t>
  </si>
  <si>
    <t>ASSENTAMENTO DE GUIA (MEIO-FIO) EM TRECHO CURVO, CONFECCIONADA EM CONCRETO PRÉ-FABRICADO, DIMENSÕES 100X15X13X30 CM (COMPRIMENTO X BASE INFERIOR X BASE SUPERIOR X ALTURA), PARA VIAS URBANAS (USO VIÁRIO). AF_06/2016</t>
  </si>
  <si>
    <t>ADMINISTRAÇÃO LOCAL ¹</t>
  </si>
  <si>
    <t>SINALIZACAO HORIZONTAL COM TINTA RETRORREFLETIVA A BASE DE RESINA ACRILICA COM MICROESFERAS DE VIDRO</t>
  </si>
  <si>
    <t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t>
  </si>
  <si>
    <t xml:space="preserve">LASTRO DE VALA COM PREPARO DE FUNDO, LARGURA MENOR QUE 1,5 M, COM CAMA DA DE AREIA, LANÇAMENTO MECANIZADO, EM LOCAL COM NÍVEL BAIXO DE INTERFERÊNCIA. AF_06/2016
  </t>
  </si>
  <si>
    <t xml:space="preserve">UN </t>
  </si>
  <si>
    <t>TAMPAO FOFO ARTICULADO, CLASSE B125 CARGA MAX 12,5 T, REDONDO TAMPA 600 MM, REDE PLUVIAL/ESGOTO, P = CHAMINE CX AREIA / POCO VISITA ASSENTADO COM ARG CIM/AREIA 1:4, FORNECIMENTO E ASSENTAMENTO</t>
  </si>
  <si>
    <t>DER-ES
JAN/2018</t>
  </si>
  <si>
    <t>TUBO DE CONCRETO (SIMPLES) PARA REDES COLETORAS DE ÁGUAS PLUVIAIS, DIÂMETRO DE 300 MM, JUNTA RÍGIDA, INSTALADO EM LOCAL COM BAIXO NÍVEL DE INTERFERÊNCIAS - FORNECIMENTO E ASSENTAMENTO. AF_12/2015</t>
  </si>
  <si>
    <t>REATERRO MECANIZADO DE VALA COM RETROESCAVADEIRA (CAPACIDADE DA CAÇAMBA DA RETRO: 0,26 M³ / POTÊNCIA: 88 HP), LARGURA DE 0,8 A 1,5 M, PROFUNDIDADE ATÉ 1,5 M, COM SOLO DE 1ª CATEGORIA EM LOCAIS COM BAIXO NÍVEL DE INTERFERÊNCIA. AF_04/2016</t>
  </si>
  <si>
    <t>DRENAGEM</t>
  </si>
  <si>
    <t>EXECUÇÃO E COMPACTAÇÃO DE ATERRO COM SOLO PREDOMINANTEMENTE ARGILOSO - EXCLUSIVE ESCAVAÇÃO, CARGA E TRANSPORTE E SOLO. AF_09/2017</t>
  </si>
  <si>
    <t>CAIXA RALO EM BLOCOS PRÉ-MOLDADOS E GRELHA ARTICULADA EM FFA EM VIAS URBANAS</t>
  </si>
  <si>
    <t>TUBO DE CONCRETO PARA REDES COLETORAS DE ÁGUAS PLUVIAIS, DIÂMETRO DE 400 MM, JUNTA RÍGIDA, INSTALADO EM LOCAL COM BAIXO NÍVEL DE INTERFERÊNCIAS - FORNECIMENTO E ASSENTAMENTO. AF_12/2015</t>
  </si>
  <si>
    <t>04.02</t>
  </si>
  <si>
    <t>04.03</t>
  </si>
  <si>
    <t>05.01</t>
  </si>
  <si>
    <t>POCO DE VISITA PARA DRENAGEM PLUVIAL, EM CONCRETO ESTRUTURAL, DIMENSOES INTERNAS DE 90X150X80CM (LARGXCOMPXALT), PARA REDE DE 600 MM, EXCLUSOS TAMPAO E CHAMINE.</t>
  </si>
  <si>
    <t>74224/001</t>
  </si>
  <si>
    <t>ACRÉSCIMO PARA POÇO DE VISITA RETANGULAR PARA ESGOTO, EM ALVENARIA COM BLOCOS DE CONCRETO, DIMENSÕES INTERNAS = 1X1,5 M. AF_05/2018</t>
  </si>
  <si>
    <t>TUBO DE CONCRETO PARA REDES COLETORAS DE ÁGUAS PLUVIAIS, DIÂMETRO DE 600 MM, JUNTA RÍGIDA, INSTALADO EM LOCAL COM BAIXO NÍVEL DE INTERFERÊNCIAS - FORNECIMENTO E ASSENTAMENTO. AF_12/2015</t>
  </si>
  <si>
    <t>1054578-69  /  MCIDADES 868719/2018</t>
  </si>
  <si>
    <t>EXECUÇÃO DE RECAPEAMENTO ASFÁLTICO COM CONCRETO USINADO A QUENTE (CBUQ), INCLUSO FORNECIMENTO DA MASSA ASFÁLTICA, TRANSPORTE DA USINA ATÉ O TOCAL DA OBRA (MUNICÍPIO DE CONCEIÇÃO DO CASTELO), APLICAÇÃO E PINTURA DE LIGAÇÃO.</t>
  </si>
  <si>
    <t>T</t>
  </si>
  <si>
    <t>01</t>
  </si>
  <si>
    <t>COTAÇÃO LOCAL</t>
  </si>
  <si>
    <t>02.06</t>
  </si>
  <si>
    <t>02.01</t>
  </si>
  <si>
    <t>02.02</t>
  </si>
  <si>
    <t>02.03</t>
  </si>
  <si>
    <t>02.04</t>
  </si>
  <si>
    <t>02.05</t>
  </si>
  <si>
    <t>02.07</t>
  </si>
  <si>
    <t>02.08</t>
  </si>
  <si>
    <t>02.09</t>
  </si>
  <si>
    <t>02.10</t>
  </si>
  <si>
    <t>02.11</t>
  </si>
  <si>
    <t>10 DE ABRIL DE 2019</t>
  </si>
  <si>
    <t>04.04</t>
  </si>
  <si>
    <t>73916/002</t>
  </si>
  <si>
    <t>PLACA ESMALTADA PARA IDENTIFICAÇÃO NR DE RUA, DIMENSÕES 45X25CM</t>
  </si>
  <si>
    <t>04.05</t>
  </si>
  <si>
    <t>SUPORTE DE PLACA DE SINALIZAÇÃO VERTICAL EM MADEIRA DE 1ª QUALIDADE, PINTADA, FORNECIMENTO E INSTALAÇÃO</t>
  </si>
  <si>
    <t>DNIT</t>
  </si>
  <si>
    <t>FORNECIMENTO E IMPLANTAÇÃO DE PLACA DE REGULAMENTAÇÃO EM AÇO D = 0,80 M - PELÍCULA RETRORREFLETIVA TIPO I E SI</t>
  </si>
  <si>
    <t>04.06</t>
  </si>
  <si>
    <t>04.07</t>
  </si>
  <si>
    <t>FORNECIMENTO E IMPLANTAÇÃO DE SUPORTE METÁLICO GALVANIZADO PARA PLACA DE ADVERTÊNCIA - LADO DE 0,60 M</t>
  </si>
  <si>
    <t>FORNECIMENTO E IMPLANTAÇÃO DE SUPORTE METÁLICO GALVANIZADO PARA PLACA DE REGULAMENTAÇÃO - D = 0,80 M</t>
  </si>
  <si>
    <t>FORNECIMENTO E IMPLANTAÇÃO DE PLACA DE ADVERTÊNCIA EM AÇO, LADO DE 0,60 M - PELÍCULA RETRORREFLETIVA TIPO I E SI</t>
  </si>
  <si>
    <t>04.08</t>
  </si>
  <si>
    <t>04.09</t>
  </si>
  <si>
    <t>DNIT
OUT/2018</t>
  </si>
  <si>
    <t>PROPOSTA DA EMPRESA</t>
  </si>
  <si>
    <t>Assinatura
(Responsável Técnico)</t>
  </si>
  <si>
    <t>(Logo empresa)</t>
  </si>
  <si>
    <t>(Dados da Empresa)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</si>
</sst>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\R\$\ #,##0.00_);[Red]\(\R\$\ #,##0.00\)"/>
    <numFmt numFmtId="167" formatCode="000"/>
    <numFmt numFmtId="168" formatCode="#,##0.00;[Red]#,##0.00"/>
    <numFmt numFmtId="169" formatCode="#,##0.000"/>
    <numFmt numFmtId="170" formatCode="&quot;R$ &quot;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/>
      <bottom style="hair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6">
    <xf numFmtId="0" fontId="0" fillId="0" borderId="0"/>
    <xf numFmtId="0" fontId="8" fillId="0" borderId="0"/>
    <xf numFmtId="0" fontId="8" fillId="0" borderId="0"/>
    <xf numFmtId="165" fontId="7" fillId="0" borderId="0" applyFont="0" applyFill="0" applyBorder="0" applyAlignment="0" applyProtection="0"/>
    <xf numFmtId="164" fontId="8" fillId="0" borderId="0" applyFont="0" applyFill="0" applyProtection="0"/>
    <xf numFmtId="44" fontId="7" fillId="0" borderId="0" applyFont="0" applyFill="0" applyBorder="0" applyAlignment="0" applyProtection="0"/>
    <xf numFmtId="0" fontId="6" fillId="0" borderId="0"/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5" fillId="0" borderId="0"/>
    <xf numFmtId="0" fontId="4" fillId="0" borderId="0"/>
    <xf numFmtId="0" fontId="8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3" fillId="0" borderId="0"/>
    <xf numFmtId="0" fontId="21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8" fillId="0" borderId="0"/>
    <xf numFmtId="0" fontId="8" fillId="0" borderId="0"/>
    <xf numFmtId="0" fontId="3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7" fillId="0" borderId="0"/>
    <xf numFmtId="0" fontId="2" fillId="0" borderId="0"/>
    <xf numFmtId="9" fontId="2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213">
    <xf numFmtId="0" fontId="0" fillId="0" borderId="0" xfId="0"/>
    <xf numFmtId="0" fontId="8" fillId="2" borderId="0" xfId="0" applyFont="1" applyFill="1" applyBorder="1"/>
    <xf numFmtId="0" fontId="8" fillId="0" borderId="0" xfId="0" applyFont="1"/>
    <xf numFmtId="1" fontId="9" fillId="2" borderId="0" xfId="0" applyNumberFormat="1" applyFont="1" applyFill="1" applyBorder="1"/>
    <xf numFmtId="0" fontId="8" fillId="2" borderId="0" xfId="0" applyFont="1" applyFill="1"/>
    <xf numFmtId="167" fontId="10" fillId="2" borderId="0" xfId="0" applyNumberFormat="1" applyFont="1" applyFill="1" applyBorder="1"/>
    <xf numFmtId="4" fontId="11" fillId="0" borderId="0" xfId="0" applyNumberFormat="1" applyFont="1" applyFill="1" applyBorder="1"/>
    <xf numFmtId="0" fontId="12" fillId="2" borderId="0" xfId="0" applyFont="1" applyFill="1" applyBorder="1" applyAlignment="1">
      <alignment horizontal="right"/>
    </xf>
    <xf numFmtId="0" fontId="8" fillId="2" borderId="0" xfId="0" quotePrefix="1" applyFont="1" applyFill="1" applyAlignment="1">
      <alignment horizontal="center"/>
    </xf>
    <xf numFmtId="0" fontId="8" fillId="2" borderId="1" xfId="0" applyFont="1" applyFill="1" applyBorder="1"/>
    <xf numFmtId="0" fontId="13" fillId="2" borderId="0" xfId="0" applyFont="1" applyFill="1" applyBorder="1"/>
    <xf numFmtId="49" fontId="14" fillId="2" borderId="2" xfId="0" applyNumberFormat="1" applyFont="1" applyFill="1" applyBorder="1" applyAlignment="1">
      <alignment horizontal="left"/>
    </xf>
    <xf numFmtId="49" fontId="12" fillId="2" borderId="2" xfId="0" applyNumberFormat="1" applyFont="1" applyFill="1" applyBorder="1" applyAlignment="1">
      <alignment horizontal="left"/>
    </xf>
    <xf numFmtId="49" fontId="8" fillId="2" borderId="2" xfId="0" applyNumberFormat="1" applyFont="1" applyFill="1" applyBorder="1" applyAlignment="1">
      <alignment horizontal="left"/>
    </xf>
    <xf numFmtId="49" fontId="13" fillId="2" borderId="0" xfId="0" applyNumberFormat="1" applyFont="1" applyFill="1" applyBorder="1" applyAlignment="1">
      <alignment horizontal="left"/>
    </xf>
    <xf numFmtId="0" fontId="13" fillId="2" borderId="0" xfId="0" applyFont="1" applyFill="1" applyBorder="1" applyAlignment="1">
      <alignment horizontal="right"/>
    </xf>
    <xf numFmtId="0" fontId="15" fillId="2" borderId="3" xfId="0" applyFont="1" applyFill="1" applyBorder="1" applyAlignment="1">
      <alignment horizontal="left"/>
    </xf>
    <xf numFmtId="14" fontId="15" fillId="0" borderId="3" xfId="0" applyNumberFormat="1" applyFont="1" applyBorder="1" applyAlignment="1">
      <alignment horizontal="left"/>
    </xf>
    <xf numFmtId="14" fontId="15" fillId="2" borderId="4" xfId="0" applyNumberFormat="1" applyFont="1" applyFill="1" applyBorder="1" applyAlignment="1">
      <alignment horizontal="left"/>
    </xf>
    <xf numFmtId="4" fontId="11" fillId="0" borderId="0" xfId="0" applyNumberFormat="1" applyFont="1" applyFill="1" applyBorder="1" applyAlignment="1">
      <alignment horizontal="right"/>
    </xf>
    <xf numFmtId="0" fontId="13" fillId="2" borderId="0" xfId="0" applyFont="1" applyFill="1" applyBorder="1" applyAlignment="1"/>
    <xf numFmtId="0" fontId="15" fillId="0" borderId="0" xfId="0" applyFont="1" applyBorder="1"/>
    <xf numFmtId="0" fontId="15" fillId="2" borderId="4" xfId="0" applyFont="1" applyFill="1" applyBorder="1" applyAlignment="1">
      <alignment horizontal="left"/>
    </xf>
    <xf numFmtId="0" fontId="11" fillId="0" borderId="0" xfId="0" applyFont="1"/>
    <xf numFmtId="0" fontId="11" fillId="0" borderId="0" xfId="0" applyFont="1" applyFill="1" applyBorder="1"/>
    <xf numFmtId="0" fontId="17" fillId="0" borderId="0" xfId="0" applyFont="1" applyFill="1" applyBorder="1"/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Continuous" vertical="center" wrapText="1"/>
    </xf>
    <xf numFmtId="4" fontId="14" fillId="0" borderId="0" xfId="0" applyNumberFormat="1" applyFont="1" applyFill="1" applyBorder="1" applyAlignment="1">
      <alignment horizontal="centerContinuous" vertical="center"/>
    </xf>
    <xf numFmtId="4" fontId="11" fillId="0" borderId="0" xfId="0" applyNumberFormat="1" applyFont="1" applyFill="1" applyBorder="1" applyAlignment="1">
      <alignment horizontal="centerContinuous" vertical="center"/>
    </xf>
    <xf numFmtId="4" fontId="11" fillId="0" borderId="0" xfId="0" applyNumberFormat="1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10" fontId="14" fillId="0" borderId="0" xfId="0" applyNumberFormat="1" applyFont="1" applyFill="1" applyBorder="1" applyAlignment="1">
      <alignment vertical="center"/>
    </xf>
    <xf numFmtId="166" fontId="14" fillId="0" borderId="0" xfId="0" applyNumberFormat="1" applyFont="1" applyFill="1" applyBorder="1" applyAlignment="1">
      <alignment horizontal="centerContinuous"/>
    </xf>
    <xf numFmtId="0" fontId="18" fillId="0" borderId="0" xfId="0" quotePrefix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justify" vertical="top" wrapText="1"/>
    </xf>
    <xf numFmtId="0" fontId="11" fillId="0" borderId="0" xfId="0" applyFont="1" applyFill="1" applyBorder="1" applyAlignment="1">
      <alignment horizontal="center"/>
    </xf>
    <xf numFmtId="10" fontId="11" fillId="0" borderId="0" xfId="0" applyNumberFormat="1" applyFont="1" applyFill="1" applyBorder="1"/>
    <xf numFmtId="0" fontId="11" fillId="0" borderId="0" xfId="0" applyFont="1" applyFill="1"/>
    <xf numFmtId="0" fontId="8" fillId="0" borderId="0" xfId="0" applyFont="1" applyFill="1" applyBorder="1" applyAlignment="1">
      <alignment horizontal="justify" vertical="top" wrapText="1"/>
    </xf>
    <xf numFmtId="0" fontId="8" fillId="0" borderId="0" xfId="0" applyFont="1" applyFill="1" applyBorder="1" applyAlignment="1">
      <alignment horizontal="center"/>
    </xf>
    <xf numFmtId="4" fontId="8" fillId="0" borderId="0" xfId="0" applyNumberFormat="1" applyFont="1" applyFill="1" applyBorder="1"/>
    <xf numFmtId="166" fontId="14" fillId="0" borderId="0" xfId="0" quotePrefix="1" applyNumberFormat="1" applyFont="1" applyFill="1" applyBorder="1" applyAlignment="1">
      <alignment horizontal="centerContinuous" vertical="center"/>
    </xf>
    <xf numFmtId="0" fontId="14" fillId="0" borderId="0" xfId="0" applyFont="1" applyFill="1" applyBorder="1" applyAlignment="1">
      <alignment vertical="center"/>
    </xf>
    <xf numFmtId="170" fontId="14" fillId="0" borderId="0" xfId="0" applyNumberFormat="1" applyFont="1" applyFill="1" applyBorder="1" applyAlignment="1">
      <alignment horizontal="centerContinuous" vertical="center" wrapText="1"/>
    </xf>
    <xf numFmtId="0" fontId="17" fillId="2" borderId="0" xfId="0" applyFont="1" applyFill="1" applyBorder="1" applyAlignment="1" applyProtection="1">
      <alignment horizontal="justify" vertical="top" wrapText="1"/>
      <protection locked="0"/>
    </xf>
    <xf numFmtId="0" fontId="11" fillId="0" borderId="5" xfId="0" applyFont="1" applyBorder="1" applyAlignment="1">
      <alignment horizontal="center" vertical="top"/>
    </xf>
    <xf numFmtId="0" fontId="14" fillId="0" borderId="5" xfId="0" applyFont="1" applyBorder="1" applyAlignment="1">
      <alignment horizontal="center" vertical="top" wrapText="1"/>
    </xf>
    <xf numFmtId="0" fontId="14" fillId="0" borderId="5" xfId="0" applyFont="1" applyBorder="1" applyAlignment="1">
      <alignment vertical="top" wrapText="1"/>
    </xf>
    <xf numFmtId="4" fontId="11" fillId="0" borderId="5" xfId="3" applyNumberFormat="1" applyFont="1" applyBorder="1" applyAlignment="1">
      <alignment horizontal="center" vertical="top" wrapText="1"/>
    </xf>
    <xf numFmtId="4" fontId="11" fillId="0" borderId="5" xfId="0" applyNumberFormat="1" applyFont="1" applyBorder="1" applyAlignment="1">
      <alignment horizontal="center" vertical="top"/>
    </xf>
    <xf numFmtId="4" fontId="14" fillId="0" borderId="5" xfId="0" applyNumberFormat="1" applyFont="1" applyFill="1" applyBorder="1" applyAlignment="1">
      <alignment horizontal="center" vertical="top"/>
    </xf>
    <xf numFmtId="4" fontId="11" fillId="0" borderId="5" xfId="0" applyNumberFormat="1" applyFont="1" applyFill="1" applyBorder="1" applyAlignment="1">
      <alignment vertical="top"/>
    </xf>
    <xf numFmtId="10" fontId="14" fillId="0" borderId="5" xfId="0" applyNumberFormat="1" applyFont="1" applyFill="1" applyBorder="1" applyAlignment="1">
      <alignment horizontal="center" vertical="top"/>
    </xf>
    <xf numFmtId="168" fontId="14" fillId="0" borderId="5" xfId="0" applyNumberFormat="1" applyFont="1" applyFill="1" applyBorder="1" applyAlignment="1">
      <alignment horizontal="center" vertical="top"/>
    </xf>
    <xf numFmtId="10" fontId="11" fillId="0" borderId="5" xfId="0" applyNumberFormat="1" applyFont="1" applyFill="1" applyBorder="1" applyAlignment="1">
      <alignment vertical="top"/>
    </xf>
    <xf numFmtId="0" fontId="11" fillId="0" borderId="5" xfId="0" applyFont="1" applyBorder="1" applyAlignment="1">
      <alignment horizontal="center" vertical="top" wrapText="1"/>
    </xf>
    <xf numFmtId="169" fontId="11" fillId="3" borderId="5" xfId="3" applyNumberFormat="1" applyFont="1" applyFill="1" applyBorder="1" applyAlignment="1" applyProtection="1">
      <alignment vertical="top"/>
    </xf>
    <xf numFmtId="168" fontId="11" fillId="0" borderId="5" xfId="0" applyNumberFormat="1" applyFont="1" applyFill="1" applyBorder="1" applyAlignment="1">
      <alignment vertical="top"/>
    </xf>
    <xf numFmtId="0" fontId="11" fillId="0" borderId="5" xfId="0" applyFont="1" applyBorder="1" applyAlignment="1">
      <alignment vertical="top" wrapText="1"/>
    </xf>
    <xf numFmtId="0" fontId="17" fillId="2" borderId="5" xfId="0" applyFont="1" applyFill="1" applyBorder="1" applyAlignment="1" applyProtection="1">
      <alignment horizontal="justify" vertical="top" wrapText="1"/>
      <protection locked="0"/>
    </xf>
    <xf numFmtId="49" fontId="11" fillId="3" borderId="5" xfId="0" applyNumberFormat="1" applyFont="1" applyFill="1" applyBorder="1" applyAlignment="1">
      <alignment horizontal="center" vertical="top"/>
    </xf>
    <xf numFmtId="4" fontId="16" fillId="0" borderId="6" xfId="0" applyNumberFormat="1" applyFont="1" applyFill="1" applyBorder="1" applyAlignment="1">
      <alignment horizontal="centerContinuous"/>
    </xf>
    <xf numFmtId="10" fontId="16" fillId="0" borderId="6" xfId="0" applyNumberFormat="1" applyFont="1" applyFill="1" applyBorder="1" applyAlignment="1">
      <alignment horizontal="centerContinuous"/>
    </xf>
    <xf numFmtId="0" fontId="12" fillId="0" borderId="5" xfId="0" applyFont="1" applyFill="1" applyBorder="1" applyAlignment="1">
      <alignment horizontal="center" vertical="center" wrapText="1"/>
    </xf>
    <xf numFmtId="4" fontId="12" fillId="0" borderId="5" xfId="0" applyNumberFormat="1" applyFont="1" applyFill="1" applyBorder="1" applyAlignment="1">
      <alignment horizontal="center" wrapText="1"/>
    </xf>
    <xf numFmtId="4" fontId="12" fillId="0" borderId="5" xfId="0" applyNumberFormat="1" applyFont="1" applyFill="1" applyBorder="1" applyAlignment="1">
      <alignment horizontal="center"/>
    </xf>
    <xf numFmtId="10" fontId="12" fillId="0" borderId="5" xfId="0" applyNumberFormat="1" applyFont="1" applyFill="1" applyBorder="1" applyAlignment="1">
      <alignment horizontal="center"/>
    </xf>
    <xf numFmtId="168" fontId="12" fillId="0" borderId="5" xfId="0" applyNumberFormat="1" applyFont="1" applyFill="1" applyBorder="1" applyAlignment="1">
      <alignment horizontal="center"/>
    </xf>
    <xf numFmtId="4" fontId="16" fillId="0" borderId="6" xfId="0" applyNumberFormat="1" applyFont="1" applyFill="1" applyBorder="1" applyAlignment="1">
      <alignment horizontal="center"/>
    </xf>
    <xf numFmtId="10" fontId="16" fillId="0" borderId="6" xfId="0" applyNumberFormat="1" applyFont="1" applyFill="1" applyBorder="1" applyAlignment="1">
      <alignment horizontal="center"/>
    </xf>
    <xf numFmtId="4" fontId="11" fillId="4" borderId="6" xfId="0" applyNumberFormat="1" applyFont="1" applyFill="1" applyBorder="1" applyAlignment="1">
      <alignment vertical="top"/>
    </xf>
    <xf numFmtId="4" fontId="14" fillId="0" borderId="6" xfId="0" applyNumberFormat="1" applyFont="1" applyFill="1" applyBorder="1" applyAlignment="1">
      <alignment vertical="top"/>
    </xf>
    <xf numFmtId="10" fontId="14" fillId="0" borderId="6" xfId="0" applyNumberFormat="1" applyFont="1" applyFill="1" applyBorder="1" applyAlignment="1">
      <alignment vertical="top"/>
    </xf>
    <xf numFmtId="0" fontId="11" fillId="0" borderId="7" xfId="0" applyFont="1" applyBorder="1" applyAlignment="1">
      <alignment horizontal="center" vertical="top" wrapText="1"/>
    </xf>
    <xf numFmtId="0" fontId="11" fillId="0" borderId="7" xfId="0" applyFont="1" applyBorder="1" applyAlignment="1">
      <alignment vertical="top" wrapText="1"/>
    </xf>
    <xf numFmtId="0" fontId="11" fillId="0" borderId="7" xfId="0" applyFont="1" applyBorder="1" applyAlignment="1">
      <alignment horizontal="center" vertical="top"/>
    </xf>
    <xf numFmtId="169" fontId="11" fillId="3" borderId="7" xfId="3" applyNumberFormat="1" applyFont="1" applyFill="1" applyBorder="1" applyAlignment="1" applyProtection="1">
      <alignment vertical="top"/>
    </xf>
    <xf numFmtId="4" fontId="11" fillId="0" borderId="7" xfId="0" applyNumberFormat="1" applyFont="1" applyBorder="1" applyAlignment="1">
      <alignment horizontal="center" vertical="top"/>
    </xf>
    <xf numFmtId="4" fontId="11" fillId="0" borderId="7" xfId="0" applyNumberFormat="1" applyFont="1" applyFill="1" applyBorder="1" applyAlignment="1">
      <alignment vertical="top"/>
    </xf>
    <xf numFmtId="10" fontId="11" fillId="0" borderId="7" xfId="0" applyNumberFormat="1" applyFont="1" applyFill="1" applyBorder="1" applyAlignment="1">
      <alignment vertical="top"/>
    </xf>
    <xf numFmtId="168" fontId="11" fillId="0" borderId="7" xfId="0" applyNumberFormat="1" applyFont="1" applyFill="1" applyBorder="1" applyAlignment="1">
      <alignment vertical="top"/>
    </xf>
    <xf numFmtId="168" fontId="11" fillId="0" borderId="0" xfId="0" applyNumberFormat="1" applyFont="1" applyFill="1" applyBorder="1"/>
    <xf numFmtId="169" fontId="11" fillId="5" borderId="5" xfId="3" applyNumberFormat="1" applyFont="1" applyFill="1" applyBorder="1" applyAlignment="1" applyProtection="1">
      <alignment vertical="top"/>
    </xf>
    <xf numFmtId="169" fontId="11" fillId="5" borderId="7" xfId="3" applyNumberFormat="1" applyFont="1" applyFill="1" applyBorder="1" applyAlignment="1" applyProtection="1">
      <alignment vertical="top"/>
    </xf>
    <xf numFmtId="0" fontId="11" fillId="6" borderId="5" xfId="0" applyFont="1" applyFill="1" applyBorder="1" applyAlignment="1">
      <alignment horizontal="center" vertical="top" wrapText="1"/>
    </xf>
    <xf numFmtId="0" fontId="11" fillId="6" borderId="7" xfId="0" applyFont="1" applyFill="1" applyBorder="1" applyAlignment="1">
      <alignment horizontal="center" vertical="top" wrapText="1"/>
    </xf>
    <xf numFmtId="0" fontId="11" fillId="6" borderId="5" xfId="0" applyFont="1" applyFill="1" applyBorder="1" applyAlignment="1">
      <alignment vertical="top" wrapText="1"/>
    </xf>
    <xf numFmtId="0" fontId="17" fillId="0" borderId="8" xfId="0" applyFont="1" applyFill="1" applyBorder="1"/>
    <xf numFmtId="49" fontId="12" fillId="2" borderId="0" xfId="0" applyNumberFormat="1" applyFont="1" applyFill="1" applyBorder="1" applyAlignment="1" applyProtection="1">
      <alignment vertical="center"/>
      <protection locked="0"/>
    </xf>
    <xf numFmtId="10" fontId="12" fillId="2" borderId="0" xfId="17" applyNumberFormat="1" applyFont="1" applyFill="1" applyBorder="1" applyAlignment="1" applyProtection="1">
      <alignment horizontal="left" vertical="center"/>
      <protection locked="0"/>
    </xf>
    <xf numFmtId="49" fontId="12" fillId="2" borderId="0" xfId="0" applyNumberFormat="1" applyFont="1" applyFill="1" applyBorder="1" applyAlignment="1" applyProtection="1">
      <alignment horizontal="left" vertical="center"/>
      <protection locked="0"/>
    </xf>
    <xf numFmtId="44" fontId="23" fillId="8" borderId="6" xfId="5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/>
    <xf numFmtId="0" fontId="7" fillId="2" borderId="18" xfId="0" applyFont="1" applyFill="1" applyBorder="1" applyAlignment="1" applyProtection="1">
      <alignment vertical="center"/>
    </xf>
    <xf numFmtId="0" fontId="7" fillId="2" borderId="11" xfId="0" applyFont="1" applyFill="1" applyBorder="1" applyAlignment="1" applyProtection="1">
      <alignment vertical="center"/>
    </xf>
    <xf numFmtId="0" fontId="7" fillId="2" borderId="11" xfId="0" applyFont="1" applyFill="1" applyBorder="1" applyAlignment="1" applyProtection="1">
      <alignment horizontal="center" vertical="center"/>
    </xf>
    <xf numFmtId="44" fontId="7" fillId="2" borderId="11" xfId="5" applyFont="1" applyFill="1" applyBorder="1" applyAlignment="1" applyProtection="1">
      <alignment horizontal="center" vertical="center"/>
    </xf>
    <xf numFmtId="44" fontId="7" fillId="6" borderId="11" xfId="5" applyFont="1" applyFill="1" applyBorder="1" applyAlignment="1" applyProtection="1">
      <alignment horizontal="center" vertical="center"/>
    </xf>
    <xf numFmtId="0" fontId="7" fillId="6" borderId="17" xfId="0" applyFont="1" applyFill="1" applyBorder="1" applyProtection="1"/>
    <xf numFmtId="49" fontId="12" fillId="6" borderId="0" xfId="0" applyNumberFormat="1" applyFont="1" applyFill="1" applyBorder="1" applyAlignment="1" applyProtection="1">
      <alignment vertical="center"/>
    </xf>
    <xf numFmtId="49" fontId="12" fillId="6" borderId="21" xfId="0" applyNumberFormat="1" applyFont="1" applyFill="1" applyBorder="1" applyAlignment="1" applyProtection="1">
      <alignment vertical="center"/>
    </xf>
    <xf numFmtId="0" fontId="7" fillId="2" borderId="8" xfId="0" applyFont="1" applyFill="1" applyBorder="1" applyAlignment="1" applyProtection="1">
      <alignment horizontal="left" vertical="center"/>
    </xf>
    <xf numFmtId="0" fontId="7" fillId="2" borderId="0" xfId="0" applyFont="1" applyFill="1" applyBorder="1" applyAlignment="1" applyProtection="1">
      <alignment horizontal="left" vertical="center"/>
    </xf>
    <xf numFmtId="49" fontId="12" fillId="6" borderId="0" xfId="0" applyNumberFormat="1" applyFont="1" applyFill="1" applyBorder="1" applyAlignment="1" applyProtection="1">
      <alignment horizontal="left" vertical="center"/>
    </xf>
    <xf numFmtId="49" fontId="12" fillId="2" borderId="0" xfId="0" applyNumberFormat="1" applyFont="1" applyFill="1" applyBorder="1" applyAlignment="1" applyProtection="1">
      <alignment vertical="center"/>
    </xf>
    <xf numFmtId="44" fontId="7" fillId="6" borderId="0" xfId="5" applyFont="1" applyFill="1" applyBorder="1" applyAlignment="1" applyProtection="1">
      <alignment horizontal="center" vertical="center"/>
    </xf>
    <xf numFmtId="0" fontId="7" fillId="6" borderId="21" xfId="0" applyFont="1" applyFill="1" applyBorder="1" applyProtection="1"/>
    <xf numFmtId="44" fontId="7" fillId="6" borderId="21" xfId="5" applyFont="1" applyFill="1" applyBorder="1" applyProtection="1"/>
    <xf numFmtId="10" fontId="7" fillId="0" borderId="0" xfId="17" applyNumberFormat="1" applyFont="1" applyProtection="1"/>
    <xf numFmtId="0" fontId="12" fillId="6" borderId="0" xfId="0" applyFont="1" applyFill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44" fontId="7" fillId="2" borderId="0" xfId="5" applyFont="1" applyFill="1" applyBorder="1" applyAlignment="1" applyProtection="1">
      <alignment horizontal="center" vertical="center"/>
    </xf>
    <xf numFmtId="10" fontId="12" fillId="2" borderId="0" xfId="17" applyNumberFormat="1" applyFont="1" applyFill="1" applyBorder="1" applyAlignment="1" applyProtection="1">
      <alignment vertical="center"/>
    </xf>
    <xf numFmtId="0" fontId="7" fillId="6" borderId="0" xfId="0" applyFont="1" applyFill="1" applyBorder="1" applyProtection="1"/>
    <xf numFmtId="44" fontId="7" fillId="6" borderId="21" xfId="5" applyFont="1" applyFill="1" applyBorder="1" applyAlignment="1" applyProtection="1">
      <alignment horizontal="left" vertical="center"/>
    </xf>
    <xf numFmtId="10" fontId="7" fillId="0" borderId="0" xfId="17" applyNumberFormat="1" applyFont="1" applyBorder="1" applyProtection="1"/>
    <xf numFmtId="49" fontId="12" fillId="2" borderId="0" xfId="0" applyNumberFormat="1" applyFont="1" applyFill="1" applyBorder="1" applyAlignment="1" applyProtection="1">
      <alignment horizontal="left" vertical="center"/>
    </xf>
    <xf numFmtId="0" fontId="7" fillId="0" borderId="0" xfId="0" applyFont="1" applyBorder="1" applyProtection="1"/>
    <xf numFmtId="0" fontId="7" fillId="2" borderId="20" xfId="0" applyFont="1" applyFill="1" applyBorder="1" applyAlignment="1" applyProtection="1">
      <alignment vertical="center"/>
    </xf>
    <xf numFmtId="0" fontId="7" fillId="2" borderId="16" xfId="0" applyFont="1" applyFill="1" applyBorder="1" applyAlignment="1" applyProtection="1">
      <alignment vertical="center"/>
    </xf>
    <xf numFmtId="0" fontId="7" fillId="2" borderId="16" xfId="0" applyFont="1" applyFill="1" applyBorder="1" applyAlignment="1" applyProtection="1">
      <alignment horizontal="center" vertical="center"/>
    </xf>
    <xf numFmtId="44" fontId="7" fillId="2" borderId="16" xfId="5" applyFont="1" applyFill="1" applyBorder="1" applyAlignment="1" applyProtection="1">
      <alignment horizontal="center" vertical="center"/>
    </xf>
    <xf numFmtId="44" fontId="7" fillId="6" borderId="16" xfId="5" applyFont="1" applyFill="1" applyBorder="1" applyAlignment="1" applyProtection="1">
      <alignment horizontal="center" vertical="center"/>
    </xf>
    <xf numFmtId="0" fontId="7" fillId="6" borderId="19" xfId="0" applyFont="1" applyFill="1" applyBorder="1" applyProtection="1"/>
    <xf numFmtId="44" fontId="12" fillId="0" borderId="10" xfId="5" applyFont="1" applyFill="1" applyBorder="1" applyAlignment="1" applyProtection="1">
      <alignment horizontal="center" vertical="center"/>
    </xf>
    <xf numFmtId="44" fontId="12" fillId="0" borderId="14" xfId="5" applyFont="1" applyFill="1" applyBorder="1" applyAlignment="1" applyProtection="1">
      <alignment horizontal="center" vertical="center" wrapText="1"/>
    </xf>
    <xf numFmtId="44" fontId="12" fillId="0" borderId="13" xfId="5" applyFont="1" applyFill="1" applyBorder="1" applyAlignment="1" applyProtection="1">
      <alignment horizontal="center" vertical="center"/>
    </xf>
    <xf numFmtId="44" fontId="12" fillId="0" borderId="6" xfId="5" applyFont="1" applyFill="1" applyBorder="1" applyAlignment="1" applyProtection="1">
      <alignment horizontal="center" vertical="center" wrapText="1"/>
    </xf>
    <xf numFmtId="1" fontId="24" fillId="7" borderId="6" xfId="0" applyNumberFormat="1" applyFont="1" applyFill="1" applyBorder="1" applyAlignment="1" applyProtection="1">
      <alignment horizontal="center" vertical="center" wrapText="1"/>
    </xf>
    <xf numFmtId="0" fontId="24" fillId="7" borderId="6" xfId="0" applyFont="1" applyFill="1" applyBorder="1" applyAlignment="1" applyProtection="1">
      <alignment vertical="center" wrapText="1"/>
    </xf>
    <xf numFmtId="0" fontId="24" fillId="7" borderId="6" xfId="0" applyFont="1" applyFill="1" applyBorder="1" applyAlignment="1" applyProtection="1">
      <alignment horizontal="center" vertical="center" wrapText="1"/>
    </xf>
    <xf numFmtId="44" fontId="24" fillId="7" borderId="6" xfId="5" applyFont="1" applyFill="1" applyBorder="1" applyAlignment="1" applyProtection="1">
      <alignment horizontal="center" vertical="center" wrapText="1"/>
    </xf>
    <xf numFmtId="44" fontId="12" fillId="7" borderId="15" xfId="5" applyFont="1" applyFill="1" applyBorder="1" applyAlignment="1" applyProtection="1">
      <alignment horizontal="center" vertical="center"/>
    </xf>
    <xf numFmtId="0" fontId="12" fillId="0" borderId="0" xfId="0" applyFont="1" applyProtection="1"/>
    <xf numFmtId="0" fontId="23" fillId="6" borderId="6" xfId="0" applyFont="1" applyFill="1" applyBorder="1" applyAlignment="1" applyProtection="1">
      <alignment horizontal="center" vertical="center" wrapText="1"/>
    </xf>
    <xf numFmtId="0" fontId="23" fillId="6" borderId="6" xfId="0" applyFont="1" applyFill="1" applyBorder="1" applyAlignment="1" applyProtection="1">
      <alignment vertical="center" wrapText="1"/>
    </xf>
    <xf numFmtId="2" fontId="23" fillId="6" borderId="6" xfId="0" applyNumberFormat="1" applyFont="1" applyFill="1" applyBorder="1" applyAlignment="1" applyProtection="1">
      <alignment horizontal="center" vertical="center" wrapText="1"/>
    </xf>
    <xf numFmtId="44" fontId="23" fillId="6" borderId="6" xfId="5" applyFont="1" applyFill="1" applyBorder="1" applyAlignment="1" applyProtection="1">
      <alignment horizontal="center" vertical="center" wrapText="1"/>
    </xf>
    <xf numFmtId="44" fontId="7" fillId="6" borderId="15" xfId="5" applyFont="1" applyFill="1" applyBorder="1" applyAlignment="1" applyProtection="1">
      <alignment horizontal="center" vertical="center"/>
    </xf>
    <xf numFmtId="0" fontId="24" fillId="7" borderId="6" xfId="0" applyFont="1" applyFill="1" applyBorder="1" applyAlignment="1" applyProtection="1">
      <alignment horizontal="left" vertical="center" wrapText="1"/>
    </xf>
    <xf numFmtId="2" fontId="24" fillId="7" borderId="6" xfId="0" applyNumberFormat="1" applyFont="1" applyFill="1" applyBorder="1" applyAlignment="1" applyProtection="1">
      <alignment horizontal="center" vertical="center" wrapText="1"/>
    </xf>
    <xf numFmtId="0" fontId="23" fillId="6" borderId="6" xfId="0" applyNumberFormat="1" applyFont="1" applyFill="1" applyBorder="1" applyAlignment="1" applyProtection="1">
      <alignment horizontal="center" vertical="center" wrapText="1"/>
    </xf>
    <xf numFmtId="0" fontId="17" fillId="0" borderId="6" xfId="41" applyFont="1" applyFill="1" applyBorder="1" applyAlignment="1" applyProtection="1">
      <alignment vertical="distributed" wrapText="1"/>
    </xf>
    <xf numFmtId="10" fontId="7" fillId="0" borderId="0" xfId="17" applyNumberFormat="1" applyFont="1" applyAlignment="1" applyProtection="1">
      <alignment horizontal="center" vertical="center"/>
    </xf>
    <xf numFmtId="0" fontId="17" fillId="0" borderId="6" xfId="0" applyFont="1" applyFill="1" applyBorder="1" applyAlignment="1" applyProtection="1">
      <alignment vertical="distributed" wrapText="1"/>
    </xf>
    <xf numFmtId="49" fontId="23" fillId="6" borderId="6" xfId="0" applyNumberFormat="1" applyFont="1" applyFill="1" applyBorder="1" applyAlignment="1" applyProtection="1">
      <alignment horizontal="center" vertical="center" wrapText="1"/>
    </xf>
    <xf numFmtId="0" fontId="23" fillId="0" borderId="6" xfId="0" applyFont="1" applyFill="1" applyBorder="1" applyAlignment="1" applyProtection="1">
      <alignment horizontal="center" vertical="center" wrapText="1"/>
    </xf>
    <xf numFmtId="0" fontId="23" fillId="0" borderId="6" xfId="0" applyFont="1" applyFill="1" applyBorder="1" applyAlignment="1" applyProtection="1">
      <alignment horizontal="left" vertical="center" wrapText="1"/>
    </xf>
    <xf numFmtId="2" fontId="23" fillId="0" borderId="6" xfId="0" applyNumberFormat="1" applyFont="1" applyFill="1" applyBorder="1" applyAlignment="1" applyProtection="1">
      <alignment horizontal="center" vertical="center" wrapText="1"/>
    </xf>
    <xf numFmtId="44" fontId="7" fillId="0" borderId="15" xfId="5" applyFont="1" applyFill="1" applyBorder="1" applyAlignment="1" applyProtection="1">
      <alignment horizontal="center" vertical="center"/>
    </xf>
    <xf numFmtId="0" fontId="7" fillId="0" borderId="0" xfId="0" applyFont="1" applyFill="1" applyProtection="1"/>
    <xf numFmtId="0" fontId="23" fillId="6" borderId="6" xfId="0" applyFont="1" applyFill="1" applyBorder="1" applyAlignment="1" applyProtection="1">
      <alignment horizontal="left" vertical="center" wrapText="1"/>
    </xf>
    <xf numFmtId="44" fontId="19" fillId="7" borderId="15" xfId="5" quotePrefix="1" applyFont="1" applyFill="1" applyBorder="1" applyAlignment="1" applyProtection="1">
      <alignment horizontal="center" vertical="center"/>
    </xf>
    <xf numFmtId="44" fontId="7" fillId="7" borderId="13" xfId="5" applyFont="1" applyFill="1" applyBorder="1" applyAlignment="1" applyProtection="1">
      <alignment horizontal="center" vertical="center"/>
    </xf>
    <xf numFmtId="0" fontId="7" fillId="0" borderId="11" xfId="0" applyFont="1" applyFill="1" applyBorder="1" applyProtection="1"/>
    <xf numFmtId="0" fontId="24" fillId="0" borderId="11" xfId="0" applyFont="1" applyFill="1" applyBorder="1" applyAlignment="1" applyProtection="1">
      <alignment horizontal="center" vertical="center" wrapText="1"/>
    </xf>
    <xf numFmtId="0" fontId="23" fillId="0" borderId="11" xfId="0" applyFont="1" applyFill="1" applyBorder="1" applyAlignment="1" applyProtection="1">
      <alignment horizontal="center" vertical="center" wrapText="1"/>
    </xf>
    <xf numFmtId="10" fontId="12" fillId="0" borderId="11" xfId="17" quotePrefix="1" applyNumberFormat="1" applyFont="1" applyFill="1" applyBorder="1" applyAlignment="1" applyProtection="1">
      <alignment horizontal="center" vertical="center"/>
    </xf>
    <xf numFmtId="44" fontId="7" fillId="0" borderId="0" xfId="5" applyFont="1" applyFill="1" applyAlignment="1" applyProtection="1">
      <alignment horizontal="center" vertical="center"/>
    </xf>
    <xf numFmtId="44" fontId="23" fillId="0" borderId="0" xfId="5" applyFont="1" applyFill="1" applyBorder="1" applyAlignment="1" applyProtection="1">
      <alignment horizontal="center" vertical="center" wrapText="1"/>
    </xf>
    <xf numFmtId="0" fontId="12" fillId="0" borderId="0" xfId="1" applyFont="1" applyFill="1" applyBorder="1" applyAlignment="1" applyProtection="1"/>
    <xf numFmtId="44" fontId="12" fillId="0" borderId="0" xfId="5" applyFont="1" applyFill="1" applyAlignment="1" applyProtection="1">
      <alignment horizontal="center" vertical="center"/>
    </xf>
    <xf numFmtId="0" fontId="7" fillId="0" borderId="0" xfId="0" applyFont="1" applyFill="1" applyBorder="1" applyProtection="1"/>
    <xf numFmtId="44" fontId="12" fillId="0" borderId="0" xfId="1" applyNumberFormat="1" applyFont="1" applyFill="1" applyBorder="1" applyAlignment="1" applyProtection="1"/>
    <xf numFmtId="0" fontId="12" fillId="0" borderId="0" xfId="1" applyFont="1" applyFill="1" applyBorder="1" applyAlignment="1" applyProtection="1">
      <alignment horizontal="center"/>
    </xf>
    <xf numFmtId="166" fontId="14" fillId="0" borderId="0" xfId="0" applyNumberFormat="1" applyFont="1" applyFill="1" applyBorder="1" applyAlignment="1">
      <alignment horizontal="center" vertical="center"/>
    </xf>
    <xf numFmtId="166" fontId="14" fillId="0" borderId="0" xfId="0" applyNumberFormat="1" applyFont="1" applyFill="1" applyBorder="1" applyAlignment="1">
      <alignment horizont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/>
    </xf>
    <xf numFmtId="49" fontId="14" fillId="2" borderId="2" xfId="0" applyNumberFormat="1" applyFont="1" applyFill="1" applyBorder="1" applyAlignment="1">
      <alignment horizontal="left"/>
    </xf>
    <xf numFmtId="14" fontId="15" fillId="0" borderId="0" xfId="0" applyNumberFormat="1" applyFont="1" applyBorder="1" applyAlignment="1">
      <alignment horizontal="center"/>
    </xf>
    <xf numFmtId="0" fontId="14" fillId="0" borderId="6" xfId="0" applyFont="1" applyFill="1" applyBorder="1" applyAlignment="1">
      <alignment horizontal="center" vertical="top" wrapText="1"/>
    </xf>
    <xf numFmtId="4" fontId="14" fillId="0" borderId="6" xfId="0" applyNumberFormat="1" applyFont="1" applyFill="1" applyBorder="1" applyAlignment="1">
      <alignment horizontal="center" vertical="top"/>
    </xf>
    <xf numFmtId="0" fontId="16" fillId="0" borderId="6" xfId="0" applyFont="1" applyFill="1" applyBorder="1" applyAlignment="1">
      <alignment horizontal="center" vertical="center" wrapText="1"/>
    </xf>
    <xf numFmtId="4" fontId="16" fillId="0" borderId="6" xfId="0" applyNumberFormat="1" applyFont="1" applyFill="1" applyBorder="1" applyAlignment="1">
      <alignment horizontal="center" vertical="center" wrapText="1"/>
    </xf>
    <xf numFmtId="44" fontId="7" fillId="0" borderId="18" xfId="5" applyFont="1" applyFill="1" applyBorder="1" applyAlignment="1" applyProtection="1">
      <alignment horizontal="center" vertical="center"/>
      <protection locked="0"/>
    </xf>
    <xf numFmtId="44" fontId="7" fillId="0" borderId="17" xfId="5" applyFont="1" applyFill="1" applyBorder="1" applyAlignment="1" applyProtection="1">
      <alignment horizontal="center" vertical="center"/>
      <protection locked="0"/>
    </xf>
    <xf numFmtId="44" fontId="7" fillId="0" borderId="8" xfId="5" applyFont="1" applyFill="1" applyBorder="1" applyAlignment="1" applyProtection="1">
      <alignment horizontal="center" vertical="center"/>
      <protection locked="0"/>
    </xf>
    <xf numFmtId="44" fontId="7" fillId="0" borderId="21" xfId="5" applyFont="1" applyFill="1" applyBorder="1" applyAlignment="1" applyProtection="1">
      <alignment horizontal="center" vertical="center"/>
      <protection locked="0"/>
    </xf>
    <xf numFmtId="44" fontId="7" fillId="0" borderId="20" xfId="5" applyFont="1" applyFill="1" applyBorder="1" applyAlignment="1" applyProtection="1">
      <alignment horizontal="center" vertical="center"/>
      <protection locked="0"/>
    </xf>
    <xf numFmtId="44" fontId="7" fillId="0" borderId="19" xfId="5" applyFont="1" applyFill="1" applyBorder="1" applyAlignment="1" applyProtection="1">
      <alignment horizontal="center" vertical="center"/>
      <protection locked="0"/>
    </xf>
    <xf numFmtId="0" fontId="26" fillId="7" borderId="8" xfId="0" applyFont="1" applyFill="1" applyBorder="1" applyAlignment="1" applyProtection="1">
      <alignment horizontal="center" vertical="center"/>
    </xf>
    <xf numFmtId="0" fontId="26" fillId="7" borderId="0" xfId="0" applyFont="1" applyFill="1" applyBorder="1" applyAlignment="1" applyProtection="1">
      <alignment horizontal="center" vertical="center"/>
    </xf>
    <xf numFmtId="0" fontId="26" fillId="7" borderId="21" xfId="0" applyFont="1" applyFill="1" applyBorder="1" applyAlignment="1" applyProtection="1">
      <alignment horizontal="center" vertical="center"/>
    </xf>
    <xf numFmtId="0" fontId="12" fillId="0" borderId="18" xfId="0" applyFont="1" applyFill="1" applyBorder="1" applyAlignment="1" applyProtection="1">
      <alignment horizontal="center" vertical="center" wrapText="1"/>
    </xf>
    <xf numFmtId="0" fontId="12" fillId="0" borderId="20" xfId="0" applyFont="1" applyFill="1" applyBorder="1" applyAlignment="1" applyProtection="1">
      <alignment horizontal="center" vertical="center" wrapText="1"/>
    </xf>
    <xf numFmtId="4" fontId="12" fillId="0" borderId="17" xfId="0" applyNumberFormat="1" applyFont="1" applyFill="1" applyBorder="1" applyAlignment="1" applyProtection="1">
      <alignment horizontal="center" vertical="center" wrapText="1"/>
    </xf>
    <xf numFmtId="4" fontId="12" fillId="0" borderId="19" xfId="0" applyNumberFormat="1" applyFont="1" applyFill="1" applyBorder="1" applyAlignment="1" applyProtection="1">
      <alignment horizontal="center" vertical="center" wrapText="1"/>
    </xf>
    <xf numFmtId="44" fontId="12" fillId="0" borderId="13" xfId="5" applyFont="1" applyFill="1" applyBorder="1" applyAlignment="1" applyProtection="1">
      <alignment horizontal="center" vertical="center"/>
    </xf>
    <xf numFmtId="44" fontId="12" fillId="0" borderId="6" xfId="5" applyFont="1" applyFill="1" applyBorder="1" applyAlignment="1" applyProtection="1">
      <alignment horizontal="center"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horizontal="center" vertical="center"/>
    </xf>
    <xf numFmtId="0" fontId="20" fillId="2" borderId="18" xfId="0" applyFont="1" applyFill="1" applyBorder="1" applyAlignment="1" applyProtection="1">
      <alignment horizontal="center" vertical="center"/>
      <protection locked="0"/>
    </xf>
    <xf numFmtId="0" fontId="20" fillId="2" borderId="11" xfId="0" applyFont="1" applyFill="1" applyBorder="1" applyAlignment="1" applyProtection="1">
      <alignment horizontal="center" vertical="center"/>
      <protection locked="0"/>
    </xf>
    <xf numFmtId="0" fontId="20" fillId="2" borderId="17" xfId="0" applyFont="1" applyFill="1" applyBorder="1" applyAlignment="1" applyProtection="1">
      <alignment horizontal="center" vertical="center"/>
      <protection locked="0"/>
    </xf>
    <xf numFmtId="0" fontId="20" fillId="2" borderId="8" xfId="0" applyFont="1" applyFill="1" applyBorder="1" applyAlignment="1" applyProtection="1">
      <alignment horizontal="center" vertical="center"/>
      <protection locked="0"/>
    </xf>
    <xf numFmtId="0" fontId="20" fillId="2" borderId="0" xfId="0" applyFont="1" applyFill="1" applyBorder="1" applyAlignment="1" applyProtection="1">
      <alignment horizontal="center" vertical="center"/>
      <protection locked="0"/>
    </xf>
    <xf numFmtId="0" fontId="20" fillId="2" borderId="21" xfId="0" applyFont="1" applyFill="1" applyBorder="1" applyAlignment="1" applyProtection="1">
      <alignment horizontal="center" vertical="center"/>
      <protection locked="0"/>
    </xf>
    <xf numFmtId="0" fontId="20" fillId="2" borderId="20" xfId="0" applyFont="1" applyFill="1" applyBorder="1" applyAlignment="1" applyProtection="1">
      <alignment horizontal="center" vertical="center"/>
      <protection locked="0"/>
    </xf>
    <xf numFmtId="0" fontId="20" fillId="2" borderId="16" xfId="0" applyFont="1" applyFill="1" applyBorder="1" applyAlignment="1" applyProtection="1">
      <alignment horizontal="center" vertical="center"/>
      <protection locked="0"/>
    </xf>
    <xf numFmtId="0" fontId="20" fillId="2" borderId="19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left" vertical="center"/>
    </xf>
    <xf numFmtId="0" fontId="7" fillId="2" borderId="0" xfId="0" applyFont="1" applyFill="1" applyBorder="1" applyAlignment="1" applyProtection="1">
      <alignment horizontal="left" vertical="center"/>
    </xf>
    <xf numFmtId="0" fontId="12" fillId="0" borderId="7" xfId="0" applyFont="1" applyFill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0" fontId="25" fillId="7" borderId="9" xfId="0" applyFont="1" applyFill="1" applyBorder="1" applyAlignment="1" applyProtection="1">
      <alignment horizontal="center" vertical="center" wrapText="1"/>
    </xf>
    <xf numFmtId="0" fontId="25" fillId="7" borderId="12" xfId="0" applyFont="1" applyFill="1" applyBorder="1" applyAlignment="1" applyProtection="1">
      <alignment horizontal="center" vertical="center" wrapText="1"/>
    </xf>
    <xf numFmtId="0" fontId="25" fillId="7" borderId="13" xfId="0" applyFont="1" applyFill="1" applyBorder="1" applyAlignment="1" applyProtection="1">
      <alignment horizontal="center" vertical="center" wrapText="1"/>
    </xf>
    <xf numFmtId="14" fontId="12" fillId="0" borderId="0" xfId="1" applyNumberFormat="1" applyFont="1" applyFill="1" applyBorder="1" applyAlignment="1" applyProtection="1">
      <alignment horizontal="center" vertical="center" wrapText="1"/>
      <protection locked="0"/>
    </xf>
    <xf numFmtId="14" fontId="12" fillId="0" borderId="0" xfId="1" applyNumberFormat="1" applyFont="1" applyFill="1" applyBorder="1" applyAlignment="1" applyProtection="1">
      <alignment horizontal="center" vertical="center"/>
      <protection locked="0"/>
    </xf>
  </cellXfs>
  <cellStyles count="46">
    <cellStyle name="Excel Built-in Normal" xfId="21"/>
    <cellStyle name="Moeda" xfId="5" builtinId="4"/>
    <cellStyle name="Moeda 2" xfId="9"/>
    <cellStyle name="Moeda 2 2" xfId="23"/>
    <cellStyle name="Moeda 3" xfId="22"/>
    <cellStyle name="Normal" xfId="0" builtinId="0"/>
    <cellStyle name="Normal 10" xfId="40"/>
    <cellStyle name="Normal 11" xfId="41"/>
    <cellStyle name="Normal 2" xfId="1"/>
    <cellStyle name="Normal 2 10" xfId="2"/>
    <cellStyle name="Normal 2 2" xfId="25"/>
    <cellStyle name="Normal 2 3" xfId="26"/>
    <cellStyle name="Normal 2 3 2" xfId="18"/>
    <cellStyle name="Normal 2 4" xfId="24"/>
    <cellStyle name="Normal 2 5" xfId="43"/>
    <cellStyle name="Normal 2_Modelo de Detalhamento do  BDI" xfId="33"/>
    <cellStyle name="Normal 3" xfId="6"/>
    <cellStyle name="Normal 3 2" xfId="14"/>
    <cellStyle name="Normal 3 2 2" xfId="27"/>
    <cellStyle name="Normal 4" xfId="12"/>
    <cellStyle name="Normal 5" xfId="13"/>
    <cellStyle name="Normal 6" xfId="20"/>
    <cellStyle name="Normal 7" xfId="34"/>
    <cellStyle name="Normal 8" xfId="38"/>
    <cellStyle name="Normal 9" xfId="39"/>
    <cellStyle name="Porcentagem" xfId="17" builtinId="5"/>
    <cellStyle name="Porcentagem 2" xfId="8"/>
    <cellStyle name="Porcentagem 2 2" xfId="28"/>
    <cellStyle name="Porcentagem 2 2 2" xfId="45"/>
    <cellStyle name="Porcentagem 2 3" xfId="29"/>
    <cellStyle name="Porcentagem 2 3 2" xfId="19"/>
    <cellStyle name="Porcentagem 2 4" xfId="44"/>
    <cellStyle name="Porcentagem 3" xfId="16"/>
    <cellStyle name="Porcentagem 4" xfId="35"/>
    <cellStyle name="Separador de milhares 2" xfId="30"/>
    <cellStyle name="Separador de milhares 2 2" xfId="37"/>
    <cellStyle name="Separador de milhares 2 3" xfId="36"/>
    <cellStyle name="Separador de milhares 3" xfId="4"/>
    <cellStyle name="Separador de milhares 3 2" xfId="15"/>
    <cellStyle name="Vírgula" xfId="3" builtinId="3"/>
    <cellStyle name="Vírgula 2" xfId="7"/>
    <cellStyle name="Vírgula 2 2" xfId="11"/>
    <cellStyle name="Vírgula 2 3" xfId="32"/>
    <cellStyle name="Vírgula 3" xfId="10"/>
    <cellStyle name="Vírgula 4" xfId="31"/>
    <cellStyle name="Vírgula 5" xfId="42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6443" name="Texto 24">
          <a:extLst>
            <a:ext uri="{FF2B5EF4-FFF2-40B4-BE49-F238E27FC236}">
              <a16:creationId xmlns:a16="http://schemas.microsoft.com/office/drawing/2014/main" xmlns="" id="{00000000-0008-0000-0000-00009B2A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6444" name="Texto 25">
          <a:extLst>
            <a:ext uri="{FF2B5EF4-FFF2-40B4-BE49-F238E27FC236}">
              <a16:creationId xmlns:a16="http://schemas.microsoft.com/office/drawing/2014/main" xmlns="" id="{00000000-0008-0000-0000-00009C2A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45" name="PORDB1">
          <a:extLst>
            <a:ext uri="{FF2B5EF4-FFF2-40B4-BE49-F238E27FC236}">
              <a16:creationId xmlns:a16="http://schemas.microsoft.com/office/drawing/2014/main" xmlns="" id="{00000000-0008-0000-0000-00009D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6447" name="PORDB1">
          <a:extLst>
            <a:ext uri="{FF2B5EF4-FFF2-40B4-BE49-F238E27FC236}">
              <a16:creationId xmlns:a16="http://schemas.microsoft.com/office/drawing/2014/main" xmlns="" id="{00000000-0008-0000-0000-00009F2A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6448" name="PORDB1">
          <a:extLst>
            <a:ext uri="{FF2B5EF4-FFF2-40B4-BE49-F238E27FC236}">
              <a16:creationId xmlns:a16="http://schemas.microsoft.com/office/drawing/2014/main" xmlns="" id="{00000000-0008-0000-0000-0000A02A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6449" name="PORDB1">
          <a:extLst>
            <a:ext uri="{FF2B5EF4-FFF2-40B4-BE49-F238E27FC236}">
              <a16:creationId xmlns:a16="http://schemas.microsoft.com/office/drawing/2014/main" xmlns="" id="{00000000-0008-0000-0000-0000A12A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6450" name="PORDB1">
          <a:extLst>
            <a:ext uri="{FF2B5EF4-FFF2-40B4-BE49-F238E27FC236}">
              <a16:creationId xmlns:a16="http://schemas.microsoft.com/office/drawing/2014/main" xmlns="" id="{00000000-0008-0000-0000-0000A22A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6452" name="PORDB1">
          <a:extLst>
            <a:ext uri="{FF2B5EF4-FFF2-40B4-BE49-F238E27FC236}">
              <a16:creationId xmlns:a16="http://schemas.microsoft.com/office/drawing/2014/main" xmlns="" id="{00000000-0008-0000-0000-0000A42A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6454" name="PORDB1">
          <a:extLst>
            <a:ext uri="{FF2B5EF4-FFF2-40B4-BE49-F238E27FC236}">
              <a16:creationId xmlns:a16="http://schemas.microsoft.com/office/drawing/2014/main" xmlns="" id="{00000000-0008-0000-0000-0000A62A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6456" name="PORDB1">
          <a:extLst>
            <a:ext uri="{FF2B5EF4-FFF2-40B4-BE49-F238E27FC236}">
              <a16:creationId xmlns:a16="http://schemas.microsoft.com/office/drawing/2014/main" xmlns="" id="{00000000-0008-0000-0000-0000A82A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57" name="PORDB1">
          <a:extLst>
            <a:ext uri="{FF2B5EF4-FFF2-40B4-BE49-F238E27FC236}">
              <a16:creationId xmlns:a16="http://schemas.microsoft.com/office/drawing/2014/main" xmlns="" id="{00000000-0008-0000-0000-0000A9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6458" name="LG">
          <a:extLst>
            <a:ext uri="{FF2B5EF4-FFF2-40B4-BE49-F238E27FC236}">
              <a16:creationId xmlns:a16="http://schemas.microsoft.com/office/drawing/2014/main" xmlns="" id="{00000000-0008-0000-0000-0000AA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3497" name="Texto 24">
          <a:extLst>
            <a:ext uri="{FF2B5EF4-FFF2-40B4-BE49-F238E27FC236}">
              <a16:creationId xmlns:a16="http://schemas.microsoft.com/office/drawing/2014/main" xmlns="" id="{00000000-0008-0000-0100-0000191F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3498" name="Texto 25">
          <a:extLst>
            <a:ext uri="{FF2B5EF4-FFF2-40B4-BE49-F238E27FC236}">
              <a16:creationId xmlns:a16="http://schemas.microsoft.com/office/drawing/2014/main" xmlns="" id="{00000000-0008-0000-0100-00001A1F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499" name="PORDB1">
          <a:extLst>
            <a:ext uri="{FF2B5EF4-FFF2-40B4-BE49-F238E27FC236}">
              <a16:creationId xmlns:a16="http://schemas.microsoft.com/office/drawing/2014/main" xmlns="" id="{00000000-0008-0000-0100-00001B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3501" name="PORDB1">
          <a:extLst>
            <a:ext uri="{FF2B5EF4-FFF2-40B4-BE49-F238E27FC236}">
              <a16:creationId xmlns:a16="http://schemas.microsoft.com/office/drawing/2014/main" xmlns="" id="{00000000-0008-0000-0100-00001D1F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3502" name="PORDB1">
          <a:extLst>
            <a:ext uri="{FF2B5EF4-FFF2-40B4-BE49-F238E27FC236}">
              <a16:creationId xmlns:a16="http://schemas.microsoft.com/office/drawing/2014/main" xmlns="" id="{00000000-0008-0000-0100-00001E1F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3503" name="PORDB1">
          <a:extLst>
            <a:ext uri="{FF2B5EF4-FFF2-40B4-BE49-F238E27FC236}">
              <a16:creationId xmlns:a16="http://schemas.microsoft.com/office/drawing/2014/main" xmlns="" id="{00000000-0008-0000-0100-00001F1F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3504" name="PORDB1">
          <a:extLst>
            <a:ext uri="{FF2B5EF4-FFF2-40B4-BE49-F238E27FC236}">
              <a16:creationId xmlns:a16="http://schemas.microsoft.com/office/drawing/2014/main" xmlns="" id="{00000000-0008-0000-0100-0000201F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3506" name="PORDB1">
          <a:extLst>
            <a:ext uri="{FF2B5EF4-FFF2-40B4-BE49-F238E27FC236}">
              <a16:creationId xmlns:a16="http://schemas.microsoft.com/office/drawing/2014/main" xmlns="" id="{00000000-0008-0000-0100-0000221F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3508" name="PORDB1">
          <a:extLst>
            <a:ext uri="{FF2B5EF4-FFF2-40B4-BE49-F238E27FC236}">
              <a16:creationId xmlns:a16="http://schemas.microsoft.com/office/drawing/2014/main" xmlns="" id="{00000000-0008-0000-0100-0000241F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3510" name="PORDB1">
          <a:extLst>
            <a:ext uri="{FF2B5EF4-FFF2-40B4-BE49-F238E27FC236}">
              <a16:creationId xmlns:a16="http://schemas.microsoft.com/office/drawing/2014/main" xmlns="" id="{00000000-0008-0000-0100-0000261F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511" name="PORDB1">
          <a:extLst>
            <a:ext uri="{FF2B5EF4-FFF2-40B4-BE49-F238E27FC236}">
              <a16:creationId xmlns:a16="http://schemas.microsoft.com/office/drawing/2014/main" xmlns="" id="{00000000-0008-0000-0100-000027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3512" name="LG">
          <a:extLst>
            <a:ext uri="{FF2B5EF4-FFF2-40B4-BE49-F238E27FC236}">
              <a16:creationId xmlns:a16="http://schemas.microsoft.com/office/drawing/2014/main" xmlns="" id="{00000000-0008-0000-0100-0000281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19050</xdr:rowOff>
    </xdr:from>
    <xdr:to>
      <xdr:col>9</xdr:col>
      <xdr:colOff>1219200</xdr:colOff>
      <xdr:row>17</xdr:row>
      <xdr:rowOff>114300</xdr:rowOff>
    </xdr:to>
    <xdr:sp macro="" textlink="">
      <xdr:nvSpPr>
        <xdr:cNvPr id="4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257300"/>
          <a:ext cx="12544425" cy="17145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topLeftCell="A88" zoomScaleSheetLayoutView="75" workbookViewId="0">
      <selection activeCell="N66" sqref="N66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69" t="s">
        <v>32</v>
      </c>
      <c r="D2" s="170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70"/>
      <c r="D3" s="170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70"/>
      <c r="D4" s="170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70"/>
      <c r="D5" s="170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71" t="s">
        <v>49</v>
      </c>
      <c r="D9" s="171"/>
      <c r="E9" s="171"/>
      <c r="F9" s="171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72" t="s">
        <v>181</v>
      </c>
      <c r="N9" s="172"/>
      <c r="O9" s="172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72" t="s">
        <v>180</v>
      </c>
      <c r="N10" s="172"/>
      <c r="O10" s="172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72" t="s">
        <v>182</v>
      </c>
      <c r="N11" s="172"/>
      <c r="O11" s="172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75" t="s">
        <v>9</v>
      </c>
      <c r="C13" s="175" t="s">
        <v>10</v>
      </c>
      <c r="D13" s="175" t="s">
        <v>11</v>
      </c>
      <c r="E13" s="176" t="s">
        <v>12</v>
      </c>
      <c r="F13" s="176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75"/>
      <c r="C14" s="175"/>
      <c r="D14" s="175"/>
      <c r="E14" s="176"/>
      <c r="F14" s="176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>
        <v>17000</v>
      </c>
      <c r="H17" s="53">
        <f>G17*F17</f>
        <v>5950</v>
      </c>
      <c r="I17" s="56">
        <f>IF(G17&gt;0,H17/(E17*F17),G17)</f>
        <v>1</v>
      </c>
      <c r="J17" s="58"/>
      <c r="K17" s="59">
        <f t="shared" ref="K17:K90" si="4">J17*F17</f>
        <v>0</v>
      </c>
      <c r="L17" s="56">
        <f t="shared" si="0"/>
        <v>0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>
        <v>5000</v>
      </c>
      <c r="H18" s="53">
        <f t="shared" ref="H18:H81" si="5">G18*F18</f>
        <v>7350</v>
      </c>
      <c r="I18" s="56">
        <f t="shared" ref="I18:I81" si="6">IF(G18&gt;0,H18/(E18*F18),G18)</f>
        <v>1</v>
      </c>
      <c r="J18" s="58"/>
      <c r="K18" s="59">
        <f t="shared" si="4"/>
        <v>0</v>
      </c>
      <c r="L18" s="56">
        <f t="shared" si="0"/>
        <v>0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>
        <v>10545.99</v>
      </c>
      <c r="H19" s="53">
        <f t="shared" si="5"/>
        <v>74981.988899999997</v>
      </c>
      <c r="I19" s="56">
        <f t="shared" si="6"/>
        <v>1.000000189645579</v>
      </c>
      <c r="J19" s="58"/>
      <c r="K19" s="59">
        <f t="shared" si="4"/>
        <v>0</v>
      </c>
      <c r="L19" s="56">
        <f t="shared" si="0"/>
        <v>0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>
        <v>9466.64</v>
      </c>
      <c r="H20" s="53">
        <f t="shared" si="5"/>
        <v>74975.788799999995</v>
      </c>
      <c r="I20" s="56">
        <f t="shared" si="6"/>
        <v>1.0000005281707807</v>
      </c>
      <c r="J20" s="58"/>
      <c r="K20" s="59">
        <f t="shared" si="4"/>
        <v>0</v>
      </c>
      <c r="L20" s="56">
        <f t="shared" si="0"/>
        <v>0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>
        <v>16389.11</v>
      </c>
      <c r="H21" s="53">
        <f t="shared" si="5"/>
        <v>245508.86780000001</v>
      </c>
      <c r="I21" s="56">
        <f t="shared" si="6"/>
        <v>0.99999975593555568</v>
      </c>
      <c r="J21" s="58"/>
      <c r="K21" s="59">
        <f t="shared" si="4"/>
        <v>0</v>
      </c>
      <c r="L21" s="56">
        <f t="shared" si="0"/>
        <v>0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15118.199999999999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>
        <v>426.54</v>
      </c>
      <c r="H22" s="53">
        <f t="shared" si="5"/>
        <v>4956.3948</v>
      </c>
      <c r="I22" s="56">
        <f t="shared" si="6"/>
        <v>1</v>
      </c>
      <c r="J22" s="58"/>
      <c r="K22" s="59">
        <f t="shared" si="4"/>
        <v>0</v>
      </c>
      <c r="L22" s="56">
        <f t="shared" si="0"/>
        <v>0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>
        <v>1438.01</v>
      </c>
      <c r="H23" s="53">
        <f t="shared" si="5"/>
        <v>19010.492200000001</v>
      </c>
      <c r="I23" s="56">
        <f t="shared" si="6"/>
        <v>1.000002781629562</v>
      </c>
      <c r="J23" s="58"/>
      <c r="K23" s="59">
        <f t="shared" si="4"/>
        <v>0</v>
      </c>
      <c r="L23" s="56">
        <f t="shared" si="0"/>
        <v>0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>
        <v>5986.37</v>
      </c>
      <c r="H24" s="53">
        <f t="shared" si="5"/>
        <v>116554.62389999999</v>
      </c>
      <c r="I24" s="56">
        <f t="shared" si="6"/>
        <v>1.0000008352313967</v>
      </c>
      <c r="J24" s="58"/>
      <c r="K24" s="59">
        <f t="shared" si="4"/>
        <v>0</v>
      </c>
      <c r="L24" s="56">
        <f t="shared" si="0"/>
        <v>0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>
        <v>463.08</v>
      </c>
      <c r="H25" s="53">
        <f t="shared" si="5"/>
        <v>19847.608799999998</v>
      </c>
      <c r="I25" s="56">
        <f t="shared" si="6"/>
        <v>1.1023640791374953</v>
      </c>
      <c r="J25" s="58"/>
      <c r="K25" s="59">
        <f t="shared" si="4"/>
        <v>0</v>
      </c>
      <c r="L25" s="56">
        <f t="shared" si="0"/>
        <v>0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>
        <v>11383.49</v>
      </c>
      <c r="H26" s="53">
        <f t="shared" si="5"/>
        <v>32670.616300000002</v>
      </c>
      <c r="I26" s="56">
        <f t="shared" si="6"/>
        <v>0.99999982430698764</v>
      </c>
      <c r="J26" s="58"/>
      <c r="K26" s="59">
        <f t="shared" si="4"/>
        <v>0</v>
      </c>
      <c r="L26" s="56">
        <f t="shared" si="0"/>
        <v>0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>
        <v>4878.6400000000003</v>
      </c>
      <c r="H27" s="53">
        <f t="shared" si="5"/>
        <v>17221.599200000001</v>
      </c>
      <c r="I27" s="56">
        <f t="shared" si="6"/>
        <v>1.000000204975199</v>
      </c>
      <c r="J27" s="58"/>
      <c r="K27" s="59">
        <f t="shared" si="4"/>
        <v>0</v>
      </c>
      <c r="L27" s="56">
        <f t="shared" si="0"/>
        <v>0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>
        <v>2040</v>
      </c>
      <c r="H30" s="53">
        <f t="shared" si="5"/>
        <v>23215.200000000001</v>
      </c>
      <c r="I30" s="56">
        <f t="shared" si="6"/>
        <v>1</v>
      </c>
      <c r="J30" s="58"/>
      <c r="K30" s="59">
        <f t="shared" si="4"/>
        <v>0</v>
      </c>
      <c r="L30" s="56">
        <f t="shared" si="0"/>
        <v>0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23215.200000000001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>
        <v>751.06</v>
      </c>
      <c r="H31" s="53">
        <f t="shared" si="5"/>
        <v>20654.149999999998</v>
      </c>
      <c r="I31" s="56">
        <f t="shared" si="6"/>
        <v>1</v>
      </c>
      <c r="J31" s="58"/>
      <c r="K31" s="59">
        <f t="shared" si="4"/>
        <v>0</v>
      </c>
      <c r="L31" s="56">
        <f t="shared" si="0"/>
        <v>0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>
        <v>271.8</v>
      </c>
      <c r="H32" s="53">
        <f t="shared" si="5"/>
        <v>55300.428000000007</v>
      </c>
      <c r="I32" s="56">
        <f t="shared" si="6"/>
        <v>1</v>
      </c>
      <c r="J32" s="84"/>
      <c r="K32" s="59">
        <f t="shared" si="4"/>
        <v>0</v>
      </c>
      <c r="L32" s="56">
        <f t="shared" si="0"/>
        <v>0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>
        <f>54.5+12+8.5</f>
        <v>75</v>
      </c>
      <c r="H33" s="53">
        <f t="shared" si="5"/>
        <v>29738.25</v>
      </c>
      <c r="I33" s="56">
        <f t="shared" si="6"/>
        <v>1</v>
      </c>
      <c r="J33" s="84"/>
      <c r="K33" s="59">
        <f t="shared" si="4"/>
        <v>0</v>
      </c>
      <c r="L33" s="56">
        <f t="shared" si="0"/>
        <v>0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>
        <v>25</v>
      </c>
      <c r="H34" s="53">
        <f t="shared" si="5"/>
        <v>7275.25</v>
      </c>
      <c r="I34" s="56">
        <f t="shared" si="6"/>
        <v>1</v>
      </c>
      <c r="J34" s="84"/>
      <c r="K34" s="59">
        <f t="shared" si="4"/>
        <v>0</v>
      </c>
      <c r="L34" s="56">
        <f t="shared" si="0"/>
        <v>0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>
        <v>58</v>
      </c>
      <c r="H35" s="80">
        <f t="shared" si="5"/>
        <v>21900.219999999998</v>
      </c>
      <c r="I35" s="81">
        <f t="shared" si="6"/>
        <v>1</v>
      </c>
      <c r="J35" s="85"/>
      <c r="K35" s="82">
        <f t="shared" si="4"/>
        <v>0</v>
      </c>
      <c r="L35" s="81">
        <f t="shared" si="0"/>
        <v>0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>
        <v>40</v>
      </c>
      <c r="H36" s="53">
        <f t="shared" si="5"/>
        <v>20691.599999999999</v>
      </c>
      <c r="I36" s="56">
        <f t="shared" si="6"/>
        <v>1</v>
      </c>
      <c r="J36" s="84"/>
      <c r="K36" s="59">
        <f t="shared" si="4"/>
        <v>0</v>
      </c>
      <c r="L36" s="56">
        <f t="shared" si="0"/>
        <v>0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>
        <v>271.8</v>
      </c>
      <c r="H37" s="53">
        <f t="shared" si="5"/>
        <v>33012.828000000001</v>
      </c>
      <c r="I37" s="56">
        <f t="shared" si="6"/>
        <v>1</v>
      </c>
      <c r="J37" s="84"/>
      <c r="K37" s="59">
        <f t="shared" si="4"/>
        <v>0</v>
      </c>
      <c r="L37" s="56">
        <f t="shared" si="0"/>
        <v>0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>
        <f>78.5+21.5</f>
        <v>100</v>
      </c>
      <c r="H38" s="53">
        <f t="shared" si="5"/>
        <v>18486</v>
      </c>
      <c r="I38" s="56">
        <f t="shared" si="6"/>
        <v>1</v>
      </c>
      <c r="J38" s="84"/>
      <c r="K38" s="59">
        <f t="shared" si="4"/>
        <v>0</v>
      </c>
      <c r="L38" s="56">
        <f t="shared" si="0"/>
        <v>0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>
        <v>58</v>
      </c>
      <c r="H39" s="53">
        <f t="shared" si="5"/>
        <v>15110.739999999998</v>
      </c>
      <c r="I39" s="56">
        <f t="shared" si="6"/>
        <v>1</v>
      </c>
      <c r="J39" s="84"/>
      <c r="K39" s="59">
        <f t="shared" si="4"/>
        <v>0</v>
      </c>
      <c r="L39" s="56">
        <f t="shared" si="0"/>
        <v>0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>
        <v>40</v>
      </c>
      <c r="H40" s="53">
        <f t="shared" si="5"/>
        <v>13876.800000000001</v>
      </c>
      <c r="I40" s="56">
        <f t="shared" si="6"/>
        <v>1</v>
      </c>
      <c r="J40" s="58"/>
      <c r="K40" s="59">
        <f t="shared" si="4"/>
        <v>0</v>
      </c>
      <c r="L40" s="56">
        <f t="shared" si="0"/>
        <v>0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>
        <v>18</v>
      </c>
      <c r="H41" s="53">
        <f t="shared" si="5"/>
        <v>16600.14</v>
      </c>
      <c r="I41" s="56">
        <f t="shared" si="6"/>
        <v>1</v>
      </c>
      <c r="J41" s="58"/>
      <c r="K41" s="59">
        <f t="shared" si="4"/>
        <v>0</v>
      </c>
      <c r="L41" s="56">
        <f t="shared" si="0"/>
        <v>0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>
        <v>8</v>
      </c>
      <c r="H42" s="53">
        <f t="shared" si="5"/>
        <v>12180</v>
      </c>
      <c r="I42" s="56">
        <f t="shared" si="6"/>
        <v>1</v>
      </c>
      <c r="J42" s="58"/>
      <c r="K42" s="59">
        <f t="shared" si="4"/>
        <v>0</v>
      </c>
      <c r="L42" s="56">
        <f t="shared" si="0"/>
        <v>0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>
        <v>7</v>
      </c>
      <c r="H43" s="53">
        <f t="shared" si="5"/>
        <v>16299.570000000002</v>
      </c>
      <c r="I43" s="56">
        <f t="shared" si="6"/>
        <v>1</v>
      </c>
      <c r="J43" s="58"/>
      <c r="K43" s="59">
        <f t="shared" si="4"/>
        <v>0</v>
      </c>
      <c r="L43" s="56">
        <f t="shared" si="0"/>
        <v>0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>
        <v>6</v>
      </c>
      <c r="H44" s="53">
        <f t="shared" si="5"/>
        <v>20047.68</v>
      </c>
      <c r="I44" s="56">
        <f t="shared" si="6"/>
        <v>1</v>
      </c>
      <c r="J44" s="58"/>
      <c r="K44" s="59">
        <f t="shared" si="4"/>
        <v>0</v>
      </c>
      <c r="L44" s="56">
        <f t="shared" si="0"/>
        <v>0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>
        <v>43</v>
      </c>
      <c r="H45" s="53">
        <f t="shared" si="5"/>
        <v>38490.160000000003</v>
      </c>
      <c r="I45" s="56">
        <f t="shared" si="6"/>
        <v>1</v>
      </c>
      <c r="J45" s="58"/>
      <c r="K45" s="59">
        <f t="shared" si="4"/>
        <v>0</v>
      </c>
      <c r="L45" s="56">
        <f t="shared" si="0"/>
        <v>0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>
        <v>10.5</v>
      </c>
      <c r="H46" s="53">
        <f t="shared" si="5"/>
        <v>30502.92</v>
      </c>
      <c r="I46" s="56">
        <f t="shared" si="6"/>
        <v>0.35</v>
      </c>
      <c r="J46" s="58"/>
      <c r="K46" s="59">
        <f t="shared" si="4"/>
        <v>0</v>
      </c>
      <c r="L46" s="56">
        <f t="shared" si="0"/>
        <v>0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>
        <v>2</v>
      </c>
      <c r="H47" s="53">
        <f t="shared" si="5"/>
        <v>30280.080000000002</v>
      </c>
      <c r="I47" s="56">
        <f t="shared" si="6"/>
        <v>1</v>
      </c>
      <c r="J47" s="58"/>
      <c r="K47" s="59">
        <f t="shared" si="4"/>
        <v>0</v>
      </c>
      <c r="L47" s="56">
        <f t="shared" si="0"/>
        <v>0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>
        <v>6500</v>
      </c>
      <c r="H48" s="53">
        <f t="shared" si="5"/>
        <v>590980</v>
      </c>
      <c r="I48" s="56">
        <f t="shared" si="6"/>
        <v>1</v>
      </c>
      <c r="J48" s="58"/>
      <c r="K48" s="59">
        <f t="shared" si="4"/>
        <v>0</v>
      </c>
      <c r="L48" s="56">
        <f t="shared" si="0"/>
        <v>0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>
        <f>4895+1329.5115</f>
        <v>6224.5115000000005</v>
      </c>
      <c r="H49" s="53">
        <f t="shared" si="5"/>
        <v>254333.53989000001</v>
      </c>
      <c r="I49" s="56">
        <f t="shared" si="6"/>
        <v>2.5160723958122801</v>
      </c>
      <c r="J49" s="58">
        <v>370</v>
      </c>
      <c r="K49" s="59">
        <f t="shared" si="4"/>
        <v>15118.199999999999</v>
      </c>
      <c r="L49" s="56">
        <f t="shared" si="0"/>
        <v>0.14956142123772179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>
        <v>8550</v>
      </c>
      <c r="H50" s="53">
        <f t="shared" si="5"/>
        <v>381244.50000000006</v>
      </c>
      <c r="I50" s="56">
        <f t="shared" si="6"/>
        <v>0.78896373535111197</v>
      </c>
      <c r="J50" s="58"/>
      <c r="K50" s="59">
        <f t="shared" si="4"/>
        <v>0</v>
      </c>
      <c r="L50" s="56">
        <f t="shared" si="0"/>
        <v>0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>
        <v>68</v>
      </c>
      <c r="H51" s="53">
        <f t="shared" si="5"/>
        <v>19176</v>
      </c>
      <c r="I51" s="56">
        <f t="shared" si="6"/>
        <v>1.4166666666666667</v>
      </c>
      <c r="J51" s="58"/>
      <c r="K51" s="59">
        <f t="shared" si="4"/>
        <v>0</v>
      </c>
      <c r="L51" s="56">
        <f t="shared" si="0"/>
        <v>0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>
        <v>30</v>
      </c>
      <c r="H52" s="53">
        <f t="shared" si="5"/>
        <v>8580.9</v>
      </c>
      <c r="I52" s="56">
        <f t="shared" si="6"/>
        <v>1</v>
      </c>
      <c r="J52" s="58"/>
      <c r="K52" s="59">
        <f t="shared" si="4"/>
        <v>0</v>
      </c>
      <c r="L52" s="56">
        <f t="shared" si="0"/>
        <v>0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>
        <v>1</v>
      </c>
      <c r="H53" s="53">
        <f t="shared" si="5"/>
        <v>602.53</v>
      </c>
      <c r="I53" s="56">
        <f t="shared" si="6"/>
        <v>0.2</v>
      </c>
      <c r="J53" s="58"/>
      <c r="K53" s="59">
        <f t="shared" si="4"/>
        <v>0</v>
      </c>
      <c r="L53" s="56">
        <f t="shared" si="0"/>
        <v>0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>
        <v>1</v>
      </c>
      <c r="H54" s="53">
        <f t="shared" si="5"/>
        <v>255.59</v>
      </c>
      <c r="I54" s="56">
        <f t="shared" si="6"/>
        <v>0.04</v>
      </c>
      <c r="J54" s="58"/>
      <c r="K54" s="59">
        <f t="shared" si="4"/>
        <v>0</v>
      </c>
      <c r="L54" s="56">
        <f t="shared" si="0"/>
        <v>0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>
        <v>56840</v>
      </c>
      <c r="H57" s="53">
        <f t="shared" si="5"/>
        <v>182456.4</v>
      </c>
      <c r="I57" s="56">
        <f t="shared" si="6"/>
        <v>1</v>
      </c>
      <c r="J57" s="58"/>
      <c r="K57" s="59">
        <f t="shared" si="4"/>
        <v>0</v>
      </c>
      <c r="L57" s="56">
        <f t="shared" si="0"/>
        <v>0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>
        <v>10556</v>
      </c>
      <c r="H58" s="53">
        <f t="shared" si="5"/>
        <v>159923.4</v>
      </c>
      <c r="I58" s="56">
        <f t="shared" si="6"/>
        <v>1</v>
      </c>
      <c r="J58" s="58"/>
      <c r="K58" s="59">
        <f t="shared" si="4"/>
        <v>0</v>
      </c>
      <c r="L58" s="56">
        <f t="shared" si="0"/>
        <v>0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>
        <v>51156</v>
      </c>
      <c r="H59" s="53">
        <f t="shared" si="5"/>
        <v>30182.039999999997</v>
      </c>
      <c r="I59" s="56">
        <f t="shared" si="6"/>
        <v>1</v>
      </c>
      <c r="J59" s="58"/>
      <c r="K59" s="59">
        <f t="shared" si="4"/>
        <v>0</v>
      </c>
      <c r="L59" s="56">
        <f t="shared" si="0"/>
        <v>0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>
        <v>48120</v>
      </c>
      <c r="H60" s="53">
        <f t="shared" si="5"/>
        <v>254554.8</v>
      </c>
      <c r="I60" s="56">
        <f t="shared" si="6"/>
        <v>0.98768472906403937</v>
      </c>
      <c r="J60" s="58"/>
      <c r="K60" s="59">
        <f t="shared" si="4"/>
        <v>0</v>
      </c>
      <c r="L60" s="56">
        <f t="shared" si="0"/>
        <v>0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>
        <v>19000.8</v>
      </c>
      <c r="H63" s="53">
        <f t="shared" si="5"/>
        <v>84173.543999999994</v>
      </c>
      <c r="I63" s="56">
        <f t="shared" si="6"/>
        <v>0.99999989474128514</v>
      </c>
      <c r="J63" s="58"/>
      <c r="K63" s="59">
        <f t="shared" si="4"/>
        <v>0</v>
      </c>
      <c r="L63" s="56">
        <f t="shared" si="0"/>
        <v>0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>
        <v>51.16</v>
      </c>
      <c r="H66" s="53">
        <v>89783.75</v>
      </c>
      <c r="I66" s="56">
        <f t="shared" si="6"/>
        <v>0.99990231257744289</v>
      </c>
      <c r="J66" s="58"/>
      <c r="K66" s="59">
        <f t="shared" si="4"/>
        <v>0</v>
      </c>
      <c r="L66" s="56">
        <f t="shared" si="0"/>
        <v>0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>
        <v>144.13999999999999</v>
      </c>
      <c r="H67" s="53">
        <f t="shared" si="5"/>
        <v>129504.02439999999</v>
      </c>
      <c r="I67" s="56">
        <f t="shared" si="6"/>
        <v>0.98614579413676307</v>
      </c>
      <c r="J67" s="58"/>
      <c r="K67" s="59">
        <f t="shared" si="4"/>
        <v>0</v>
      </c>
      <c r="L67" s="56">
        <f t="shared" si="0"/>
        <v>0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>
        <v>0.11</v>
      </c>
      <c r="H68" s="53">
        <v>32313.1</v>
      </c>
      <c r="I68" s="56">
        <f t="shared" si="6"/>
        <v>0.98181805177243375</v>
      </c>
      <c r="J68" s="58"/>
      <c r="K68" s="59">
        <f t="shared" si="4"/>
        <v>0</v>
      </c>
      <c r="L68" s="56">
        <f t="shared" si="0"/>
        <v>0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>
        <f t="shared" si="5"/>
        <v>0</v>
      </c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>
        <f t="shared" si="5"/>
        <v>0</v>
      </c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>
        <f t="shared" si="5"/>
        <v>0</v>
      </c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>
        <f>27.975+1.95+21.228</f>
        <v>51.153000000000006</v>
      </c>
      <c r="H72" s="80">
        <f t="shared" si="5"/>
        <v>10465.9038</v>
      </c>
      <c r="I72" s="81">
        <f t="shared" si="6"/>
        <v>0.99990226357558942</v>
      </c>
      <c r="J72" s="78"/>
      <c r="K72" s="82">
        <f t="shared" si="4"/>
        <v>0</v>
      </c>
      <c r="L72" s="81">
        <f t="shared" si="0"/>
        <v>0</v>
      </c>
      <c r="M72" s="80">
        <f t="shared" si="7"/>
        <v>51.153000000000006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>
        <v>123.04</v>
      </c>
      <c r="H73" s="53">
        <f t="shared" si="5"/>
        <v>25173.984</v>
      </c>
      <c r="I73" s="56">
        <f t="shared" si="6"/>
        <v>0.84178838983340754</v>
      </c>
      <c r="J73" s="58"/>
      <c r="K73" s="59">
        <f t="shared" si="4"/>
        <v>0</v>
      </c>
      <c r="L73" s="56">
        <f t="shared" si="0"/>
        <v>0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8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>
        <v>90</v>
      </c>
      <c r="H83" s="53">
        <f t="shared" si="10"/>
        <v>15370.2</v>
      </c>
      <c r="I83" s="56">
        <f t="shared" si="11"/>
        <v>1</v>
      </c>
      <c r="J83" s="58"/>
      <c r="K83" s="59">
        <f t="shared" si="4"/>
        <v>0</v>
      </c>
      <c r="L83" s="56">
        <f t="shared" si="8"/>
        <v>0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>
        <v>50</v>
      </c>
      <c r="H84" s="53">
        <f t="shared" si="10"/>
        <v>6434</v>
      </c>
      <c r="I84" s="56">
        <f t="shared" si="11"/>
        <v>1</v>
      </c>
      <c r="J84" s="58"/>
      <c r="K84" s="59">
        <f t="shared" si="4"/>
        <v>0</v>
      </c>
      <c r="L84" s="56">
        <f t="shared" si="8"/>
        <v>0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>
        <v>90</v>
      </c>
      <c r="H85" s="53">
        <f t="shared" si="10"/>
        <v>25179.3</v>
      </c>
      <c r="I85" s="56">
        <f t="shared" si="11"/>
        <v>1</v>
      </c>
      <c r="J85" s="58"/>
      <c r="K85" s="59">
        <f t="shared" si="4"/>
        <v>0</v>
      </c>
      <c r="L85" s="56">
        <f t="shared" si="8"/>
        <v>0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>
        <v>153.5</v>
      </c>
      <c r="H93" s="53">
        <f t="shared" si="12"/>
        <v>33941.919999999998</v>
      </c>
      <c r="I93" s="56">
        <f t="shared" si="13"/>
        <v>0.83248029863514239</v>
      </c>
      <c r="J93" s="58">
        <v>47.6</v>
      </c>
      <c r="K93" s="59">
        <f t="shared" si="14"/>
        <v>10525.312</v>
      </c>
      <c r="L93" s="56">
        <f t="shared" si="8"/>
        <v>0.25815024244321028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>
        <v>16.5</v>
      </c>
      <c r="H94" s="53">
        <f t="shared" si="12"/>
        <v>2922.9749999999999</v>
      </c>
      <c r="I94" s="56">
        <f t="shared" si="13"/>
        <v>0.39285714285714285</v>
      </c>
      <c r="J94" s="58"/>
      <c r="K94" s="59">
        <f t="shared" si="14"/>
        <v>0</v>
      </c>
      <c r="L94" s="56">
        <f t="shared" si="8"/>
        <v>0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>
        <v>25</v>
      </c>
      <c r="H95" s="53">
        <f t="shared" si="12"/>
        <v>1181.5</v>
      </c>
      <c r="I95" s="56">
        <f t="shared" si="13"/>
        <v>1</v>
      </c>
      <c r="J95" s="58"/>
      <c r="K95" s="59">
        <f t="shared" si="14"/>
        <v>0</v>
      </c>
      <c r="L95" s="56">
        <f t="shared" si="8"/>
        <v>0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>
        <v>20</v>
      </c>
      <c r="H96" s="80">
        <f t="shared" si="12"/>
        <v>1409.8</v>
      </c>
      <c r="I96" s="81">
        <f t="shared" si="13"/>
        <v>1</v>
      </c>
      <c r="J96" s="78"/>
      <c r="K96" s="82">
        <f t="shared" si="14"/>
        <v>0</v>
      </c>
      <c r="L96" s="81">
        <f t="shared" si="8"/>
        <v>0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>
        <v>17</v>
      </c>
      <c r="H97" s="53">
        <f t="shared" si="12"/>
        <v>1583.21</v>
      </c>
      <c r="I97" s="56">
        <f t="shared" si="13"/>
        <v>1</v>
      </c>
      <c r="J97" s="58"/>
      <c r="K97" s="59">
        <f t="shared" si="14"/>
        <v>0</v>
      </c>
      <c r="L97" s="56">
        <f t="shared" si="8"/>
        <v>0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>
        <v>4</v>
      </c>
      <c r="H98" s="53">
        <f t="shared" si="12"/>
        <v>1830.96</v>
      </c>
      <c r="I98" s="56">
        <f t="shared" si="13"/>
        <v>0.4</v>
      </c>
      <c r="J98" s="58"/>
      <c r="K98" s="59">
        <f t="shared" si="14"/>
        <v>0</v>
      </c>
      <c r="L98" s="56">
        <f t="shared" si="8"/>
        <v>0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>
        <v>8901.4599999999991</v>
      </c>
      <c r="H99" s="53">
        <f t="shared" si="12"/>
        <v>644999.79159999988</v>
      </c>
      <c r="I99" s="56">
        <f t="shared" si="13"/>
        <v>1</v>
      </c>
      <c r="J99" s="58"/>
      <c r="K99" s="59">
        <f t="shared" si="14"/>
        <v>0</v>
      </c>
      <c r="L99" s="56"/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73" t="s">
        <v>16</v>
      </c>
      <c r="C101" s="173"/>
      <c r="D101" s="174">
        <f>Q101</f>
        <v>4062111.2387377592</v>
      </c>
      <c r="E101" s="174"/>
      <c r="F101" s="174"/>
      <c r="G101" s="72"/>
      <c r="H101" s="73">
        <f>SUM(H15:H100)-0.17</f>
        <v>4031247.4893899998</v>
      </c>
      <c r="I101" s="74">
        <f>H101/D101</f>
        <v>0.99240204230415174</v>
      </c>
      <c r="J101" s="72"/>
      <c r="K101" s="73">
        <f>SUM(K16:K100)</f>
        <v>25643.511999999999</v>
      </c>
      <c r="L101" s="74">
        <f>K101/D101</f>
        <v>6.312853216685504E-3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6.312853216685504E-3</v>
      </c>
      <c r="I106" s="32"/>
      <c r="J106" s="30"/>
      <c r="K106" s="30" t="str">
        <f>J13</f>
        <v xml:space="preserve">15ª MEDIÇÃO </v>
      </c>
      <c r="L106" s="32"/>
      <c r="M106" s="167">
        <f>K101</f>
        <v>25643.511999999999</v>
      </c>
      <c r="N106" s="167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67">
        <f>N101</f>
        <v>4056891.0013899999</v>
      </c>
      <c r="N107" s="167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68">
        <f>IF(N101&lt;C104,C104-N101,"R$ 0,00")</f>
        <v>5220.2386100003496</v>
      </c>
      <c r="N108" s="168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9"/>
  <sheetViews>
    <sheetView showGridLines="0" showZeros="0" zoomScaleSheetLayoutView="75" workbookViewId="0">
      <selection activeCell="K67" sqref="K67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69" t="s">
        <v>32</v>
      </c>
      <c r="D2" s="170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70"/>
      <c r="D3" s="170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70"/>
      <c r="D4" s="170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70"/>
      <c r="D5" s="170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71" t="s">
        <v>49</v>
      </c>
      <c r="D9" s="171"/>
      <c r="E9" s="171"/>
      <c r="F9" s="171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72" t="s">
        <v>181</v>
      </c>
      <c r="N9" s="172"/>
      <c r="O9" s="172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72" t="s">
        <v>180</v>
      </c>
      <c r="N10" s="172"/>
      <c r="O10" s="172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72" t="s">
        <v>182</v>
      </c>
      <c r="N11" s="172"/>
      <c r="O11" s="172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75" t="s">
        <v>9</v>
      </c>
      <c r="C13" s="175" t="s">
        <v>10</v>
      </c>
      <c r="D13" s="175" t="s">
        <v>11</v>
      </c>
      <c r="E13" s="176" t="s">
        <v>12</v>
      </c>
      <c r="F13" s="176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75"/>
      <c r="C14" s="175"/>
      <c r="D14" s="175"/>
      <c r="E14" s="176"/>
      <c r="F14" s="176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/>
      <c r="H17" s="53">
        <f>G17*F17</f>
        <v>0</v>
      </c>
      <c r="I17" s="56">
        <f>IF(G17&gt;0,H17/(E17*F17),G17)</f>
        <v>0</v>
      </c>
      <c r="J17" s="58">
        <v>17000</v>
      </c>
      <c r="K17" s="59">
        <f t="shared" ref="K17:K90" si="4">J17*F17</f>
        <v>5950</v>
      </c>
      <c r="L17" s="56">
        <f t="shared" si="0"/>
        <v>1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/>
      <c r="H18" s="53">
        <f t="shared" ref="H18:H81" si="5">G18*F18</f>
        <v>0</v>
      </c>
      <c r="I18" s="56">
        <f t="shared" ref="I18:I81" si="6">IF(G18&gt;0,H18/(E18*F18),G18)</f>
        <v>0</v>
      </c>
      <c r="J18" s="58">
        <v>5000</v>
      </c>
      <c r="K18" s="59">
        <f t="shared" si="4"/>
        <v>7350</v>
      </c>
      <c r="L18" s="56">
        <f t="shared" si="0"/>
        <v>1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/>
      <c r="H19" s="53">
        <f t="shared" si="5"/>
        <v>0</v>
      </c>
      <c r="I19" s="56">
        <f t="shared" si="6"/>
        <v>0</v>
      </c>
      <c r="J19" s="58">
        <v>10545.99</v>
      </c>
      <c r="K19" s="59">
        <f t="shared" si="4"/>
        <v>74981.988899999997</v>
      </c>
      <c r="L19" s="56">
        <f t="shared" si="0"/>
        <v>1.000000189645579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/>
      <c r="H20" s="53">
        <f t="shared" si="5"/>
        <v>0</v>
      </c>
      <c r="I20" s="56">
        <f t="shared" si="6"/>
        <v>0</v>
      </c>
      <c r="J20" s="58">
        <v>9466.64</v>
      </c>
      <c r="K20" s="59">
        <f t="shared" si="4"/>
        <v>74975.788799999995</v>
      </c>
      <c r="L20" s="56">
        <f t="shared" si="0"/>
        <v>1.0000005281707807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/>
      <c r="H21" s="53">
        <f t="shared" si="5"/>
        <v>0</v>
      </c>
      <c r="I21" s="56">
        <f t="shared" si="6"/>
        <v>0</v>
      </c>
      <c r="J21" s="58">
        <v>16389.11</v>
      </c>
      <c r="K21" s="59">
        <f t="shared" si="4"/>
        <v>245508.86780000001</v>
      </c>
      <c r="L21" s="56">
        <f t="shared" si="0"/>
        <v>0.99999975593555568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1333985.9713900001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/>
      <c r="H22" s="53">
        <f t="shared" si="5"/>
        <v>0</v>
      </c>
      <c r="I22" s="56">
        <f t="shared" si="6"/>
        <v>0</v>
      </c>
      <c r="J22" s="58">
        <v>426.54</v>
      </c>
      <c r="K22" s="59">
        <f t="shared" si="4"/>
        <v>4956.3948</v>
      </c>
      <c r="L22" s="56">
        <f t="shared" si="0"/>
        <v>1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/>
      <c r="H23" s="53">
        <f t="shared" si="5"/>
        <v>0</v>
      </c>
      <c r="I23" s="56">
        <f t="shared" si="6"/>
        <v>0</v>
      </c>
      <c r="J23" s="58">
        <v>1438.01</v>
      </c>
      <c r="K23" s="59">
        <f t="shared" si="4"/>
        <v>19010.492200000001</v>
      </c>
      <c r="L23" s="56">
        <f t="shared" si="0"/>
        <v>1.000002781629562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/>
      <c r="H24" s="53">
        <f t="shared" si="5"/>
        <v>0</v>
      </c>
      <c r="I24" s="56">
        <f t="shared" si="6"/>
        <v>0</v>
      </c>
      <c r="J24" s="58">
        <v>5986.37</v>
      </c>
      <c r="K24" s="59">
        <f t="shared" si="4"/>
        <v>116554.62389999999</v>
      </c>
      <c r="L24" s="56">
        <f t="shared" si="0"/>
        <v>1.0000008352313967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/>
      <c r="H25" s="53">
        <f t="shared" si="5"/>
        <v>0</v>
      </c>
      <c r="I25" s="56">
        <f t="shared" si="6"/>
        <v>0</v>
      </c>
      <c r="J25" s="58">
        <v>463.08</v>
      </c>
      <c r="K25" s="59">
        <f t="shared" si="4"/>
        <v>19847.608799999998</v>
      </c>
      <c r="L25" s="56">
        <f t="shared" si="0"/>
        <v>1.1023640791374953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/>
      <c r="H26" s="53">
        <f t="shared" si="5"/>
        <v>0</v>
      </c>
      <c r="I26" s="56">
        <f t="shared" si="6"/>
        <v>0</v>
      </c>
      <c r="J26" s="58">
        <v>11383.49</v>
      </c>
      <c r="K26" s="59">
        <f t="shared" si="4"/>
        <v>32670.616300000002</v>
      </c>
      <c r="L26" s="56">
        <f t="shared" si="0"/>
        <v>0.99999982430698764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/>
      <c r="H27" s="53">
        <f t="shared" si="5"/>
        <v>0</v>
      </c>
      <c r="I27" s="56">
        <f t="shared" si="6"/>
        <v>0</v>
      </c>
      <c r="J27" s="58">
        <v>4878.6400000000003</v>
      </c>
      <c r="K27" s="59">
        <f t="shared" si="4"/>
        <v>17221.599200000001</v>
      </c>
      <c r="L27" s="56">
        <f t="shared" si="0"/>
        <v>1.000000204975199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/>
      <c r="H30" s="53">
        <f t="shared" si="5"/>
        <v>0</v>
      </c>
      <c r="I30" s="56">
        <f t="shared" si="6"/>
        <v>0</v>
      </c>
      <c r="J30" s="58">
        <v>2040</v>
      </c>
      <c r="K30" s="59">
        <f t="shared" si="4"/>
        <v>23215.200000000001</v>
      </c>
      <c r="L30" s="56">
        <f t="shared" si="0"/>
        <v>1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0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/>
      <c r="H31" s="53">
        <f t="shared" si="5"/>
        <v>0</v>
      </c>
      <c r="I31" s="56">
        <f t="shared" si="6"/>
        <v>0</v>
      </c>
      <c r="J31" s="58">
        <v>751.06</v>
      </c>
      <c r="K31" s="59">
        <f t="shared" si="4"/>
        <v>20654.149999999998</v>
      </c>
      <c r="L31" s="56">
        <f t="shared" si="0"/>
        <v>1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/>
      <c r="H32" s="53">
        <f t="shared" si="5"/>
        <v>0</v>
      </c>
      <c r="I32" s="56">
        <f t="shared" si="6"/>
        <v>0</v>
      </c>
      <c r="J32" s="58">
        <v>271.8</v>
      </c>
      <c r="K32" s="59">
        <f t="shared" si="4"/>
        <v>55300.428000000007</v>
      </c>
      <c r="L32" s="56">
        <f t="shared" si="0"/>
        <v>1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/>
      <c r="H33" s="53">
        <f t="shared" si="5"/>
        <v>0</v>
      </c>
      <c r="I33" s="56">
        <f t="shared" si="6"/>
        <v>0</v>
      </c>
      <c r="J33" s="58">
        <f>54.5+12+8.5</f>
        <v>75</v>
      </c>
      <c r="K33" s="59">
        <f t="shared" si="4"/>
        <v>29738.25</v>
      </c>
      <c r="L33" s="56">
        <f t="shared" si="0"/>
        <v>1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/>
      <c r="H34" s="53">
        <f t="shared" si="5"/>
        <v>0</v>
      </c>
      <c r="I34" s="56">
        <f t="shared" si="6"/>
        <v>0</v>
      </c>
      <c r="J34" s="58">
        <v>25</v>
      </c>
      <c r="K34" s="59">
        <f t="shared" si="4"/>
        <v>7275.25</v>
      </c>
      <c r="L34" s="56">
        <f t="shared" si="0"/>
        <v>1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/>
      <c r="H35" s="80">
        <f t="shared" si="5"/>
        <v>0</v>
      </c>
      <c r="I35" s="81">
        <f t="shared" si="6"/>
        <v>0</v>
      </c>
      <c r="J35" s="78">
        <v>58</v>
      </c>
      <c r="K35" s="82">
        <f t="shared" si="4"/>
        <v>21900.219999999998</v>
      </c>
      <c r="L35" s="81">
        <f t="shared" si="0"/>
        <v>1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/>
      <c r="H36" s="53">
        <f t="shared" si="5"/>
        <v>0</v>
      </c>
      <c r="I36" s="56">
        <f t="shared" si="6"/>
        <v>0</v>
      </c>
      <c r="J36" s="58">
        <v>40</v>
      </c>
      <c r="K36" s="59">
        <f t="shared" si="4"/>
        <v>20691.599999999999</v>
      </c>
      <c r="L36" s="56">
        <f t="shared" si="0"/>
        <v>1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/>
      <c r="H37" s="53">
        <f t="shared" si="5"/>
        <v>0</v>
      </c>
      <c r="I37" s="56">
        <f t="shared" si="6"/>
        <v>0</v>
      </c>
      <c r="J37" s="58">
        <v>271.8</v>
      </c>
      <c r="K37" s="59">
        <f t="shared" si="4"/>
        <v>33012.828000000001</v>
      </c>
      <c r="L37" s="56">
        <f t="shared" si="0"/>
        <v>1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/>
      <c r="H38" s="53">
        <f t="shared" si="5"/>
        <v>0</v>
      </c>
      <c r="I38" s="56">
        <f t="shared" si="6"/>
        <v>0</v>
      </c>
      <c r="J38" s="58">
        <f>78.5+21.5</f>
        <v>100</v>
      </c>
      <c r="K38" s="59">
        <f t="shared" si="4"/>
        <v>18486</v>
      </c>
      <c r="L38" s="56">
        <f t="shared" si="0"/>
        <v>1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/>
      <c r="H39" s="53">
        <f t="shared" si="5"/>
        <v>0</v>
      </c>
      <c r="I39" s="56">
        <f t="shared" si="6"/>
        <v>0</v>
      </c>
      <c r="J39" s="58">
        <v>58</v>
      </c>
      <c r="K39" s="59">
        <f t="shared" si="4"/>
        <v>15110.739999999998</v>
      </c>
      <c r="L39" s="56">
        <f t="shared" si="0"/>
        <v>1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/>
      <c r="H40" s="53">
        <f t="shared" si="5"/>
        <v>0</v>
      </c>
      <c r="I40" s="56">
        <f t="shared" si="6"/>
        <v>0</v>
      </c>
      <c r="J40" s="58">
        <v>40</v>
      </c>
      <c r="K40" s="59">
        <f t="shared" si="4"/>
        <v>13876.800000000001</v>
      </c>
      <c r="L40" s="56">
        <f t="shared" si="0"/>
        <v>1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/>
      <c r="H41" s="53">
        <f t="shared" si="5"/>
        <v>0</v>
      </c>
      <c r="I41" s="56">
        <f t="shared" si="6"/>
        <v>0</v>
      </c>
      <c r="J41" s="58">
        <v>18</v>
      </c>
      <c r="K41" s="59">
        <f t="shared" si="4"/>
        <v>16600.14</v>
      </c>
      <c r="L41" s="56">
        <f t="shared" si="0"/>
        <v>1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/>
      <c r="H42" s="53">
        <f t="shared" si="5"/>
        <v>0</v>
      </c>
      <c r="I42" s="56">
        <f t="shared" si="6"/>
        <v>0</v>
      </c>
      <c r="J42" s="58">
        <v>8</v>
      </c>
      <c r="K42" s="59">
        <f t="shared" si="4"/>
        <v>12180</v>
      </c>
      <c r="L42" s="56">
        <f t="shared" si="0"/>
        <v>1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/>
      <c r="H43" s="53">
        <f t="shared" si="5"/>
        <v>0</v>
      </c>
      <c r="I43" s="56">
        <f t="shared" si="6"/>
        <v>0</v>
      </c>
      <c r="J43" s="58">
        <v>7</v>
      </c>
      <c r="K43" s="59">
        <f t="shared" si="4"/>
        <v>16299.570000000002</v>
      </c>
      <c r="L43" s="56">
        <f t="shared" si="0"/>
        <v>1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/>
      <c r="H44" s="53">
        <f t="shared" si="5"/>
        <v>0</v>
      </c>
      <c r="I44" s="56">
        <f t="shared" si="6"/>
        <v>0</v>
      </c>
      <c r="J44" s="58">
        <v>6</v>
      </c>
      <c r="K44" s="59">
        <f t="shared" si="4"/>
        <v>20047.68</v>
      </c>
      <c r="L44" s="56">
        <f t="shared" si="0"/>
        <v>1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/>
      <c r="H45" s="53">
        <f t="shared" si="5"/>
        <v>0</v>
      </c>
      <c r="I45" s="56">
        <f t="shared" si="6"/>
        <v>0</v>
      </c>
      <c r="J45" s="58">
        <v>43</v>
      </c>
      <c r="K45" s="59">
        <f t="shared" si="4"/>
        <v>38490.160000000003</v>
      </c>
      <c r="L45" s="56">
        <f t="shared" si="0"/>
        <v>1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/>
      <c r="H46" s="53">
        <f t="shared" si="5"/>
        <v>0</v>
      </c>
      <c r="I46" s="56">
        <f t="shared" si="6"/>
        <v>0</v>
      </c>
      <c r="J46" s="58">
        <v>10.5</v>
      </c>
      <c r="K46" s="59">
        <f t="shared" si="4"/>
        <v>30502.92</v>
      </c>
      <c r="L46" s="56">
        <f t="shared" si="0"/>
        <v>0.35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/>
      <c r="H47" s="53">
        <f t="shared" si="5"/>
        <v>0</v>
      </c>
      <c r="I47" s="56">
        <f t="shared" si="6"/>
        <v>0</v>
      </c>
      <c r="J47" s="58">
        <v>2</v>
      </c>
      <c r="K47" s="59">
        <f t="shared" si="4"/>
        <v>30280.080000000002</v>
      </c>
      <c r="L47" s="56">
        <f t="shared" si="0"/>
        <v>1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/>
      <c r="H48" s="53">
        <f t="shared" si="5"/>
        <v>0</v>
      </c>
      <c r="I48" s="56">
        <f t="shared" si="6"/>
        <v>0</v>
      </c>
      <c r="J48" s="58">
        <v>6500</v>
      </c>
      <c r="K48" s="59">
        <f t="shared" si="4"/>
        <v>590980</v>
      </c>
      <c r="L48" s="56">
        <f t="shared" si="0"/>
        <v>1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/>
      <c r="H49" s="53">
        <f t="shared" si="5"/>
        <v>0</v>
      </c>
      <c r="I49" s="56">
        <f t="shared" si="6"/>
        <v>0</v>
      </c>
      <c r="J49" s="58">
        <f>4895+1329.5115+370</f>
        <v>6594.5115000000005</v>
      </c>
      <c r="K49" s="59">
        <f t="shared" si="4"/>
        <v>269451.73989000003</v>
      </c>
      <c r="L49" s="56">
        <f t="shared" si="0"/>
        <v>2.665633817050002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/>
      <c r="H50" s="53">
        <f t="shared" si="5"/>
        <v>0</v>
      </c>
      <c r="I50" s="56">
        <f t="shared" si="6"/>
        <v>0</v>
      </c>
      <c r="J50" s="58">
        <v>8550</v>
      </c>
      <c r="K50" s="59">
        <f t="shared" si="4"/>
        <v>381244.50000000006</v>
      </c>
      <c r="L50" s="56">
        <f t="shared" si="0"/>
        <v>0.78896373535111197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/>
      <c r="H51" s="53">
        <f t="shared" si="5"/>
        <v>0</v>
      </c>
      <c r="I51" s="56">
        <f t="shared" si="6"/>
        <v>0</v>
      </c>
      <c r="J51" s="58">
        <v>68</v>
      </c>
      <c r="K51" s="59">
        <f t="shared" si="4"/>
        <v>19176</v>
      </c>
      <c r="L51" s="56">
        <f t="shared" si="0"/>
        <v>1.4166666666666667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/>
      <c r="H52" s="53">
        <f t="shared" si="5"/>
        <v>0</v>
      </c>
      <c r="I52" s="56">
        <f t="shared" si="6"/>
        <v>0</v>
      </c>
      <c r="J52" s="58">
        <v>30</v>
      </c>
      <c r="K52" s="59">
        <f t="shared" si="4"/>
        <v>8580.9</v>
      </c>
      <c r="L52" s="56">
        <f t="shared" si="0"/>
        <v>1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/>
      <c r="H53" s="53">
        <f t="shared" si="5"/>
        <v>0</v>
      </c>
      <c r="I53" s="56">
        <f t="shared" si="6"/>
        <v>0</v>
      </c>
      <c r="J53" s="58">
        <v>1</v>
      </c>
      <c r="K53" s="59">
        <f t="shared" si="4"/>
        <v>602.53</v>
      </c>
      <c r="L53" s="56">
        <f t="shared" si="0"/>
        <v>0.2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/>
      <c r="H54" s="53">
        <f t="shared" si="5"/>
        <v>0</v>
      </c>
      <c r="I54" s="56">
        <f t="shared" si="6"/>
        <v>0</v>
      </c>
      <c r="J54" s="58">
        <v>1</v>
      </c>
      <c r="K54" s="59">
        <f t="shared" si="4"/>
        <v>255.59</v>
      </c>
      <c r="L54" s="56">
        <f t="shared" si="0"/>
        <v>0.04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/>
      <c r="H57" s="53">
        <f t="shared" si="5"/>
        <v>0</v>
      </c>
      <c r="I57" s="56">
        <f t="shared" si="6"/>
        <v>0</v>
      </c>
      <c r="J57" s="58">
        <v>56840</v>
      </c>
      <c r="K57" s="59">
        <f t="shared" si="4"/>
        <v>182456.4</v>
      </c>
      <c r="L57" s="56">
        <f t="shared" si="0"/>
        <v>1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/>
      <c r="H58" s="53">
        <f t="shared" si="5"/>
        <v>0</v>
      </c>
      <c r="I58" s="56">
        <f t="shared" si="6"/>
        <v>0</v>
      </c>
      <c r="J58" s="58">
        <v>10556</v>
      </c>
      <c r="K58" s="59">
        <f t="shared" si="4"/>
        <v>159923.4</v>
      </c>
      <c r="L58" s="56">
        <f t="shared" si="0"/>
        <v>1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/>
      <c r="H59" s="53">
        <f t="shared" si="5"/>
        <v>0</v>
      </c>
      <c r="I59" s="56">
        <f t="shared" si="6"/>
        <v>0</v>
      </c>
      <c r="J59" s="58">
        <v>51156</v>
      </c>
      <c r="K59" s="59">
        <f t="shared" si="4"/>
        <v>30182.039999999997</v>
      </c>
      <c r="L59" s="56">
        <f t="shared" si="0"/>
        <v>1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/>
      <c r="H60" s="53">
        <f t="shared" si="5"/>
        <v>0</v>
      </c>
      <c r="I60" s="56">
        <f t="shared" si="6"/>
        <v>0</v>
      </c>
      <c r="J60" s="58">
        <v>48120</v>
      </c>
      <c r="K60" s="59">
        <f t="shared" si="4"/>
        <v>254554.8</v>
      </c>
      <c r="L60" s="56">
        <f t="shared" si="0"/>
        <v>0.98768472906403937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/>
      <c r="H63" s="53">
        <f t="shared" si="5"/>
        <v>0</v>
      </c>
      <c r="I63" s="56">
        <f t="shared" si="6"/>
        <v>0</v>
      </c>
      <c r="J63" s="58">
        <v>19000.8</v>
      </c>
      <c r="K63" s="59">
        <f t="shared" si="4"/>
        <v>84173.543999999994</v>
      </c>
      <c r="L63" s="56">
        <f t="shared" si="0"/>
        <v>0.99999989474128514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/>
      <c r="H66" s="53"/>
      <c r="I66" s="56">
        <f t="shared" si="6"/>
        <v>0</v>
      </c>
      <c r="J66" s="58">
        <v>51.16</v>
      </c>
      <c r="K66" s="59">
        <v>89783.75</v>
      </c>
      <c r="L66" s="56">
        <f t="shared" si="0"/>
        <v>0.99990231257744289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/>
      <c r="H67" s="53"/>
      <c r="I67" s="56">
        <f t="shared" si="6"/>
        <v>0</v>
      </c>
      <c r="J67" s="58">
        <v>144.13999999999999</v>
      </c>
      <c r="K67" s="59">
        <f t="shared" si="4"/>
        <v>129504.02439999999</v>
      </c>
      <c r="L67" s="56">
        <f t="shared" si="0"/>
        <v>0.98614579413676307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/>
      <c r="H68" s="53"/>
      <c r="I68" s="56">
        <f t="shared" si="6"/>
        <v>0</v>
      </c>
      <c r="J68" s="58">
        <v>0.11</v>
      </c>
      <c r="K68" s="59">
        <v>32313.1</v>
      </c>
      <c r="L68" s="56">
        <f t="shared" si="0"/>
        <v>0.98181805177243375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/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/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/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/>
      <c r="H72" s="80">
        <f t="shared" si="5"/>
        <v>0</v>
      </c>
      <c r="I72" s="81">
        <f t="shared" si="6"/>
        <v>0</v>
      </c>
      <c r="J72" s="78">
        <f>27.975+1.95+21.228</f>
        <v>51.153000000000006</v>
      </c>
      <c r="K72" s="82">
        <f t="shared" si="4"/>
        <v>10465.9038</v>
      </c>
      <c r="L72" s="81">
        <f t="shared" si="0"/>
        <v>0.99990226357558942</v>
      </c>
      <c r="M72" s="80">
        <v>51.152999999999999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/>
      <c r="H73" s="53">
        <f t="shared" si="5"/>
        <v>0</v>
      </c>
      <c r="I73" s="56">
        <f t="shared" si="6"/>
        <v>0</v>
      </c>
      <c r="J73" s="58">
        <v>123.04</v>
      </c>
      <c r="K73" s="59">
        <f t="shared" si="4"/>
        <v>25173.984</v>
      </c>
      <c r="L73" s="56">
        <f t="shared" si="0"/>
        <v>0.84178838983340754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9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/>
      <c r="H83" s="53">
        <f t="shared" si="10"/>
        <v>0</v>
      </c>
      <c r="I83" s="56">
        <f t="shared" si="11"/>
        <v>0</v>
      </c>
      <c r="J83" s="58">
        <v>90</v>
      </c>
      <c r="K83" s="59">
        <f t="shared" si="4"/>
        <v>15370.2</v>
      </c>
      <c r="L83" s="56">
        <f t="shared" si="8"/>
        <v>1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/>
      <c r="H84" s="53">
        <f t="shared" si="10"/>
        <v>0</v>
      </c>
      <c r="I84" s="56">
        <f t="shared" si="11"/>
        <v>0</v>
      </c>
      <c r="J84" s="58">
        <v>50</v>
      </c>
      <c r="K84" s="59">
        <f t="shared" si="4"/>
        <v>6434</v>
      </c>
      <c r="L84" s="56">
        <f t="shared" si="8"/>
        <v>1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/>
      <c r="H85" s="53">
        <f t="shared" si="10"/>
        <v>0</v>
      </c>
      <c r="I85" s="56">
        <f t="shared" si="11"/>
        <v>0</v>
      </c>
      <c r="J85" s="58">
        <v>90</v>
      </c>
      <c r="K85" s="59">
        <f t="shared" si="4"/>
        <v>25179.3</v>
      </c>
      <c r="L85" s="56">
        <f t="shared" si="8"/>
        <v>1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/>
      <c r="H93" s="53">
        <f t="shared" si="12"/>
        <v>0</v>
      </c>
      <c r="I93" s="56">
        <f t="shared" si="13"/>
        <v>0</v>
      </c>
      <c r="J93" s="58">
        <v>201.1</v>
      </c>
      <c r="K93" s="59">
        <f t="shared" si="14"/>
        <v>44467.231999999996</v>
      </c>
      <c r="L93" s="56">
        <f t="shared" si="8"/>
        <v>1.0906305410783526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/>
      <c r="H94" s="53">
        <f t="shared" si="12"/>
        <v>0</v>
      </c>
      <c r="I94" s="56">
        <f t="shared" si="13"/>
        <v>0</v>
      </c>
      <c r="J94" s="58">
        <v>16.5</v>
      </c>
      <c r="K94" s="59">
        <f t="shared" si="14"/>
        <v>2922.9749999999999</v>
      </c>
      <c r="L94" s="56">
        <f t="shared" si="8"/>
        <v>0.39285714285714285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/>
      <c r="H95" s="53">
        <f t="shared" si="12"/>
        <v>0</v>
      </c>
      <c r="I95" s="56">
        <f t="shared" si="13"/>
        <v>0</v>
      </c>
      <c r="J95" s="58">
        <v>25</v>
      </c>
      <c r="K95" s="59">
        <f t="shared" si="14"/>
        <v>1181.5</v>
      </c>
      <c r="L95" s="56">
        <f t="shared" si="8"/>
        <v>1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/>
      <c r="H96" s="80">
        <f t="shared" si="12"/>
        <v>0</v>
      </c>
      <c r="I96" s="81">
        <f t="shared" si="13"/>
        <v>0</v>
      </c>
      <c r="J96" s="78">
        <v>20</v>
      </c>
      <c r="K96" s="82">
        <f t="shared" si="14"/>
        <v>1409.8</v>
      </c>
      <c r="L96" s="81">
        <f t="shared" si="8"/>
        <v>1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/>
      <c r="H97" s="53">
        <f t="shared" si="12"/>
        <v>0</v>
      </c>
      <c r="I97" s="56">
        <f t="shared" si="13"/>
        <v>0</v>
      </c>
      <c r="J97" s="58">
        <v>17</v>
      </c>
      <c r="K97" s="59">
        <f t="shared" si="14"/>
        <v>1583.21</v>
      </c>
      <c r="L97" s="56">
        <f t="shared" si="8"/>
        <v>1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/>
      <c r="H98" s="53">
        <f t="shared" si="12"/>
        <v>0</v>
      </c>
      <c r="I98" s="56">
        <f t="shared" si="13"/>
        <v>0</v>
      </c>
      <c r="J98" s="58">
        <v>4</v>
      </c>
      <c r="K98" s="59">
        <f t="shared" si="14"/>
        <v>1830.96</v>
      </c>
      <c r="L98" s="56">
        <f t="shared" si="8"/>
        <v>0.4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/>
      <c r="H99" s="53">
        <f t="shared" si="12"/>
        <v>0</v>
      </c>
      <c r="I99" s="56">
        <f t="shared" si="13"/>
        <v>0</v>
      </c>
      <c r="J99" s="58">
        <v>8901.4599999999991</v>
      </c>
      <c r="K99" s="59">
        <f t="shared" si="14"/>
        <v>644999.79159999988</v>
      </c>
      <c r="L99" s="56">
        <f t="shared" si="8"/>
        <v>1</v>
      </c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73" t="s">
        <v>16</v>
      </c>
      <c r="C101" s="173"/>
      <c r="D101" s="174">
        <f>Q101</f>
        <v>4062111.2387377592</v>
      </c>
      <c r="E101" s="174"/>
      <c r="F101" s="174"/>
      <c r="G101" s="72"/>
      <c r="H101" s="73"/>
      <c r="I101" s="74">
        <f>H101/D101</f>
        <v>0</v>
      </c>
      <c r="J101" s="72"/>
      <c r="K101" s="73">
        <f>SUM(K16:K100)-0.17</f>
        <v>4056891.0013899999</v>
      </c>
      <c r="L101" s="74">
        <f>K101/D101</f>
        <v>0.99871489552083725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0.99871489552083725</v>
      </c>
      <c r="I106" s="32"/>
      <c r="J106" s="30"/>
      <c r="K106" s="30" t="str">
        <f>J13</f>
        <v xml:space="preserve">15ª MEDIÇÃO </v>
      </c>
      <c r="L106" s="32"/>
      <c r="M106" s="167">
        <f>K101</f>
        <v>4056891.0013899999</v>
      </c>
      <c r="N106" s="167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67">
        <f>N101</f>
        <v>4056891.0013899999</v>
      </c>
      <c r="N107" s="167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68">
        <f>IF(N101&lt;C104,C104-N101,"R$ 0,00")</f>
        <v>5220.2386100003496</v>
      </c>
      <c r="N108" s="168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K361"/>
  <sheetViews>
    <sheetView tabSelected="1" view="pageBreakPreview" zoomScaleNormal="100" zoomScaleSheetLayoutView="100" workbookViewId="0">
      <selection activeCell="I12" sqref="I12"/>
    </sheetView>
  </sheetViews>
  <sheetFormatPr defaultRowHeight="12.75" x14ac:dyDescent="0.2"/>
  <cols>
    <col min="1" max="1" width="13" style="94" customWidth="1"/>
    <col min="2" max="2" width="13.85546875" style="94" customWidth="1"/>
    <col min="3" max="3" width="10.85546875" style="94" customWidth="1"/>
    <col min="4" max="4" width="70.140625" style="94" customWidth="1"/>
    <col min="5" max="5" width="7.42578125" style="94" bestFit="1" customWidth="1"/>
    <col min="6" max="6" width="9.7109375" style="94" customWidth="1"/>
    <col min="7" max="7" width="13.28515625" style="94" bestFit="1" customWidth="1"/>
    <col min="8" max="8" width="18.7109375" style="94" customWidth="1"/>
    <col min="9" max="9" width="15.7109375" style="160" customWidth="1"/>
    <col min="10" max="10" width="18.7109375" style="152" customWidth="1"/>
    <col min="11" max="11" width="9.28515625" style="94" bestFit="1" customWidth="1"/>
    <col min="12" max="16384" width="9.140625" style="94"/>
  </cols>
  <sheetData>
    <row r="1" spans="1:11" ht="12.75" customHeight="1" x14ac:dyDescent="0.2">
      <c r="A1" s="194" t="s">
        <v>277</v>
      </c>
      <c r="B1" s="195"/>
      <c r="C1" s="195"/>
      <c r="D1" s="195"/>
      <c r="E1" s="195"/>
      <c r="F1" s="195"/>
      <c r="G1" s="195"/>
      <c r="H1" s="196"/>
      <c r="I1" s="177" t="s">
        <v>276</v>
      </c>
      <c r="J1" s="178"/>
    </row>
    <row r="2" spans="1:11" ht="13.5" customHeight="1" x14ac:dyDescent="0.2">
      <c r="A2" s="197"/>
      <c r="B2" s="198"/>
      <c r="C2" s="198"/>
      <c r="D2" s="198"/>
      <c r="E2" s="198"/>
      <c r="F2" s="198"/>
      <c r="G2" s="198"/>
      <c r="H2" s="199"/>
      <c r="I2" s="179"/>
      <c r="J2" s="180"/>
    </row>
    <row r="3" spans="1:11" ht="15" customHeight="1" x14ac:dyDescent="0.2">
      <c r="A3" s="197"/>
      <c r="B3" s="198"/>
      <c r="C3" s="198"/>
      <c r="D3" s="198"/>
      <c r="E3" s="198"/>
      <c r="F3" s="198"/>
      <c r="G3" s="198"/>
      <c r="H3" s="199"/>
      <c r="I3" s="179"/>
      <c r="J3" s="180"/>
    </row>
    <row r="4" spans="1:11" ht="15" customHeight="1" x14ac:dyDescent="0.2">
      <c r="A4" s="197"/>
      <c r="B4" s="198"/>
      <c r="C4" s="198"/>
      <c r="D4" s="198"/>
      <c r="E4" s="198"/>
      <c r="F4" s="198"/>
      <c r="G4" s="198"/>
      <c r="H4" s="199"/>
      <c r="I4" s="179"/>
      <c r="J4" s="180"/>
    </row>
    <row r="5" spans="1:11" ht="15" customHeight="1" x14ac:dyDescent="0.2">
      <c r="A5" s="197"/>
      <c r="B5" s="198"/>
      <c r="C5" s="198"/>
      <c r="D5" s="198"/>
      <c r="E5" s="198"/>
      <c r="F5" s="198"/>
      <c r="G5" s="198"/>
      <c r="H5" s="199"/>
      <c r="I5" s="179"/>
      <c r="J5" s="180"/>
    </row>
    <row r="6" spans="1:11" x14ac:dyDescent="0.2">
      <c r="A6" s="200"/>
      <c r="B6" s="201"/>
      <c r="C6" s="201"/>
      <c r="D6" s="201"/>
      <c r="E6" s="201"/>
      <c r="F6" s="201"/>
      <c r="G6" s="201"/>
      <c r="H6" s="202"/>
      <c r="I6" s="181"/>
      <c r="J6" s="182"/>
    </row>
    <row r="7" spans="1:11" ht="26.25" x14ac:dyDescent="0.2">
      <c r="A7" s="183" t="s">
        <v>193</v>
      </c>
      <c r="B7" s="184"/>
      <c r="C7" s="184"/>
      <c r="D7" s="184"/>
      <c r="E7" s="184"/>
      <c r="F7" s="184"/>
      <c r="G7" s="184"/>
      <c r="H7" s="184"/>
      <c r="I7" s="184"/>
      <c r="J7" s="185"/>
    </row>
    <row r="8" spans="1:11" x14ac:dyDescent="0.2">
      <c r="A8" s="95"/>
      <c r="B8" s="96"/>
      <c r="C8" s="97"/>
      <c r="D8" s="96"/>
      <c r="E8" s="96"/>
      <c r="F8" s="96"/>
      <c r="G8" s="98"/>
      <c r="H8" s="98"/>
      <c r="I8" s="99"/>
      <c r="J8" s="100"/>
    </row>
    <row r="9" spans="1:11" x14ac:dyDescent="0.2">
      <c r="A9" s="203" t="s">
        <v>1</v>
      </c>
      <c r="B9" s="204"/>
      <c r="C9" s="101" t="s">
        <v>214</v>
      </c>
      <c r="D9" s="101"/>
      <c r="E9" s="101"/>
      <c r="F9" s="101"/>
      <c r="G9" s="101"/>
      <c r="H9" s="101"/>
      <c r="I9" s="101"/>
      <c r="J9" s="102"/>
    </row>
    <row r="10" spans="1:11" x14ac:dyDescent="0.2">
      <c r="A10" s="103" t="s">
        <v>213</v>
      </c>
      <c r="B10" s="104"/>
      <c r="C10" s="105" t="s">
        <v>242</v>
      </c>
      <c r="D10" s="105"/>
      <c r="E10" s="105"/>
      <c r="F10" s="105"/>
      <c r="G10" s="105"/>
      <c r="H10" s="106"/>
      <c r="I10" s="107"/>
      <c r="J10" s="108"/>
    </row>
    <row r="11" spans="1:11" x14ac:dyDescent="0.2">
      <c r="A11" s="203" t="s">
        <v>4</v>
      </c>
      <c r="B11" s="204"/>
      <c r="C11" s="101" t="s">
        <v>219</v>
      </c>
      <c r="D11" s="101"/>
      <c r="E11" s="101"/>
      <c r="F11" s="101"/>
      <c r="G11" s="101"/>
      <c r="H11" s="101"/>
      <c r="I11" s="107"/>
      <c r="J11" s="109"/>
      <c r="K11" s="110"/>
    </row>
    <row r="12" spans="1:11" x14ac:dyDescent="0.2">
      <c r="A12" s="203" t="s">
        <v>194</v>
      </c>
      <c r="B12" s="204"/>
      <c r="C12" s="111" t="s">
        <v>197</v>
      </c>
      <c r="D12" s="111"/>
      <c r="E12" s="111"/>
      <c r="F12" s="111"/>
      <c r="G12" s="111"/>
      <c r="H12" s="106"/>
      <c r="I12" s="107"/>
      <c r="J12" s="109"/>
      <c r="K12" s="110"/>
    </row>
    <row r="13" spans="1:11" x14ac:dyDescent="0.2">
      <c r="A13" s="203" t="s">
        <v>195</v>
      </c>
      <c r="B13" s="204"/>
      <c r="C13" s="112" t="s">
        <v>215</v>
      </c>
      <c r="D13" s="111"/>
      <c r="E13" s="111"/>
      <c r="F13" s="111"/>
      <c r="G13" s="111"/>
      <c r="H13" s="113"/>
      <c r="I13" s="107"/>
      <c r="J13" s="109"/>
      <c r="K13" s="110"/>
    </row>
    <row r="14" spans="1:11" x14ac:dyDescent="0.2">
      <c r="A14" s="203" t="s">
        <v>196</v>
      </c>
      <c r="B14" s="204"/>
      <c r="C14" s="91">
        <v>0.26790000000000003</v>
      </c>
      <c r="D14" s="114"/>
      <c r="E14" s="114"/>
      <c r="F14" s="114"/>
      <c r="G14" s="114"/>
      <c r="H14" s="115"/>
      <c r="I14" s="107"/>
      <c r="J14" s="116"/>
      <c r="K14" s="117"/>
    </row>
    <row r="15" spans="1:11" x14ac:dyDescent="0.2">
      <c r="A15" s="203" t="s">
        <v>202</v>
      </c>
      <c r="B15" s="204"/>
      <c r="C15" s="91">
        <v>0.87239999999999995</v>
      </c>
      <c r="D15" s="114"/>
      <c r="E15" s="114"/>
      <c r="F15" s="114"/>
      <c r="G15" s="114"/>
      <c r="H15" s="115"/>
      <c r="I15" s="107"/>
      <c r="J15" s="116"/>
      <c r="K15" s="117"/>
    </row>
    <row r="16" spans="1:11" x14ac:dyDescent="0.2">
      <c r="A16" s="103" t="s">
        <v>191</v>
      </c>
      <c r="B16" s="104"/>
      <c r="C16" s="92" t="s">
        <v>192</v>
      </c>
      <c r="D16" s="118"/>
      <c r="E16" s="118"/>
      <c r="F16" s="118"/>
      <c r="G16" s="118"/>
      <c r="H16" s="113"/>
      <c r="I16" s="107"/>
      <c r="J16" s="108"/>
      <c r="K16" s="119"/>
    </row>
    <row r="17" spans="1:11" x14ac:dyDescent="0.2">
      <c r="A17" s="103" t="s">
        <v>212</v>
      </c>
      <c r="B17" s="104"/>
      <c r="C17" s="90" t="s">
        <v>258</v>
      </c>
      <c r="D17" s="106"/>
      <c r="E17" s="106"/>
      <c r="F17" s="106"/>
      <c r="G17" s="106"/>
      <c r="H17" s="113"/>
      <c r="I17" s="107"/>
      <c r="J17" s="108"/>
      <c r="K17" s="119"/>
    </row>
    <row r="18" spans="1:11" x14ac:dyDescent="0.2">
      <c r="A18" s="120"/>
      <c r="B18" s="121"/>
      <c r="C18" s="122"/>
      <c r="D18" s="121"/>
      <c r="E18" s="121"/>
      <c r="F18" s="121"/>
      <c r="G18" s="123"/>
      <c r="H18" s="123"/>
      <c r="I18" s="124"/>
      <c r="J18" s="125"/>
    </row>
    <row r="19" spans="1:11" x14ac:dyDescent="0.2">
      <c r="A19" s="205" t="s">
        <v>9</v>
      </c>
      <c r="B19" s="207" t="s">
        <v>203</v>
      </c>
      <c r="C19" s="207" t="s">
        <v>204</v>
      </c>
      <c r="D19" s="205" t="s">
        <v>10</v>
      </c>
      <c r="E19" s="186" t="s">
        <v>186</v>
      </c>
      <c r="F19" s="188" t="s">
        <v>12</v>
      </c>
      <c r="G19" s="192" t="s">
        <v>185</v>
      </c>
      <c r="H19" s="193"/>
      <c r="I19" s="190" t="s">
        <v>274</v>
      </c>
      <c r="J19" s="191"/>
    </row>
    <row r="20" spans="1:11" x14ac:dyDescent="0.2">
      <c r="A20" s="206"/>
      <c r="B20" s="207"/>
      <c r="C20" s="207"/>
      <c r="D20" s="206"/>
      <c r="E20" s="187"/>
      <c r="F20" s="189"/>
      <c r="G20" s="126" t="s">
        <v>187</v>
      </c>
      <c r="H20" s="127" t="s">
        <v>207</v>
      </c>
      <c r="I20" s="128" t="s">
        <v>187</v>
      </c>
      <c r="J20" s="129" t="s">
        <v>207</v>
      </c>
    </row>
    <row r="21" spans="1:11" s="135" customFormat="1" x14ac:dyDescent="0.2">
      <c r="A21" s="130">
        <v>1</v>
      </c>
      <c r="B21" s="131"/>
      <c r="C21" s="132"/>
      <c r="D21" s="131" t="s">
        <v>189</v>
      </c>
      <c r="E21" s="131"/>
      <c r="F21" s="132"/>
      <c r="G21" s="133"/>
      <c r="H21" s="134">
        <v>865.4</v>
      </c>
      <c r="I21" s="133"/>
      <c r="J21" s="134">
        <v>865.4</v>
      </c>
    </row>
    <row r="22" spans="1:11" x14ac:dyDescent="0.2">
      <c r="A22" s="136" t="s">
        <v>188</v>
      </c>
      <c r="B22" s="136" t="s">
        <v>218</v>
      </c>
      <c r="C22" s="136" t="s">
        <v>217</v>
      </c>
      <c r="D22" s="137" t="s">
        <v>216</v>
      </c>
      <c r="E22" s="136" t="s">
        <v>190</v>
      </c>
      <c r="F22" s="138">
        <v>2.5</v>
      </c>
      <c r="G22" s="139">
        <v>346.16</v>
      </c>
      <c r="H22" s="140">
        <v>865.4</v>
      </c>
      <c r="I22" s="93"/>
      <c r="J22" s="140">
        <f>ROUND(F22*I22,2)</f>
        <v>0</v>
      </c>
    </row>
    <row r="23" spans="1:11" s="135" customFormat="1" x14ac:dyDescent="0.2">
      <c r="A23" s="132">
        <v>2</v>
      </c>
      <c r="B23" s="132"/>
      <c r="C23" s="132"/>
      <c r="D23" s="141" t="s">
        <v>231</v>
      </c>
      <c r="E23" s="132"/>
      <c r="F23" s="142"/>
      <c r="G23" s="133"/>
      <c r="H23" s="134">
        <v>36967.18</v>
      </c>
      <c r="I23" s="133"/>
      <c r="J23" s="134">
        <v>36967.18</v>
      </c>
    </row>
    <row r="24" spans="1:11" ht="60" x14ac:dyDescent="0.2">
      <c r="A24" s="143" t="s">
        <v>248</v>
      </c>
      <c r="B24" s="136" t="s">
        <v>218</v>
      </c>
      <c r="C24" s="136">
        <v>90106</v>
      </c>
      <c r="D24" s="144" t="s">
        <v>224</v>
      </c>
      <c r="E24" s="136" t="s">
        <v>211</v>
      </c>
      <c r="F24" s="138">
        <v>81.84</v>
      </c>
      <c r="G24" s="139">
        <v>6.78</v>
      </c>
      <c r="H24" s="140">
        <v>554.88</v>
      </c>
      <c r="I24" s="93"/>
      <c r="J24" s="140">
        <f t="shared" ref="J24:J34" si="0">ROUND(F24*I24,2)</f>
        <v>0</v>
      </c>
    </row>
    <row r="25" spans="1:11" ht="51" x14ac:dyDescent="0.2">
      <c r="A25" s="143" t="s">
        <v>249</v>
      </c>
      <c r="B25" s="136" t="s">
        <v>218</v>
      </c>
      <c r="C25" s="136" t="s">
        <v>239</v>
      </c>
      <c r="D25" s="137" t="s">
        <v>238</v>
      </c>
      <c r="E25" s="136" t="s">
        <v>226</v>
      </c>
      <c r="F25" s="138">
        <v>4</v>
      </c>
      <c r="G25" s="139">
        <v>1577.96</v>
      </c>
      <c r="H25" s="140">
        <v>6311.84</v>
      </c>
      <c r="I25" s="93"/>
      <c r="J25" s="140">
        <f t="shared" si="0"/>
        <v>0</v>
      </c>
    </row>
    <row r="26" spans="1:11" ht="38.25" x14ac:dyDescent="0.2">
      <c r="A26" s="143" t="s">
        <v>250</v>
      </c>
      <c r="B26" s="136" t="s">
        <v>218</v>
      </c>
      <c r="C26" s="136">
        <v>97997</v>
      </c>
      <c r="D26" s="137" t="s">
        <v>240</v>
      </c>
      <c r="E26" s="136" t="s">
        <v>198</v>
      </c>
      <c r="F26" s="138">
        <v>2.4</v>
      </c>
      <c r="G26" s="139">
        <v>1339.9</v>
      </c>
      <c r="H26" s="140">
        <v>3215.76</v>
      </c>
      <c r="I26" s="93"/>
      <c r="J26" s="140">
        <f t="shared" si="0"/>
        <v>0</v>
      </c>
    </row>
    <row r="27" spans="1:11" ht="51" x14ac:dyDescent="0.2">
      <c r="A27" s="143" t="s">
        <v>251</v>
      </c>
      <c r="B27" s="136" t="s">
        <v>218</v>
      </c>
      <c r="C27" s="136">
        <v>83627</v>
      </c>
      <c r="D27" s="137" t="s">
        <v>227</v>
      </c>
      <c r="E27" s="136" t="s">
        <v>226</v>
      </c>
      <c r="F27" s="138">
        <v>4</v>
      </c>
      <c r="G27" s="139">
        <v>557.05999999999995</v>
      </c>
      <c r="H27" s="140">
        <v>2228.2399999999998</v>
      </c>
      <c r="I27" s="93"/>
      <c r="J27" s="140">
        <f t="shared" si="0"/>
        <v>0</v>
      </c>
    </row>
    <row r="28" spans="1:11" ht="25.5" x14ac:dyDescent="0.2">
      <c r="A28" s="143" t="s">
        <v>252</v>
      </c>
      <c r="B28" s="136" t="s">
        <v>228</v>
      </c>
      <c r="C28" s="136">
        <v>41241</v>
      </c>
      <c r="D28" s="137" t="s">
        <v>233</v>
      </c>
      <c r="E28" s="136" t="s">
        <v>199</v>
      </c>
      <c r="F28" s="138">
        <v>8</v>
      </c>
      <c r="G28" s="139">
        <v>1393.46</v>
      </c>
      <c r="H28" s="140">
        <v>11147.68</v>
      </c>
      <c r="I28" s="93"/>
      <c r="J28" s="140">
        <f t="shared" si="0"/>
        <v>0</v>
      </c>
      <c r="K28" s="145"/>
    </row>
    <row r="29" spans="1:11" ht="48" x14ac:dyDescent="0.2">
      <c r="A29" s="143" t="s">
        <v>247</v>
      </c>
      <c r="B29" s="136" t="s">
        <v>218</v>
      </c>
      <c r="C29" s="136">
        <v>94111</v>
      </c>
      <c r="D29" s="146" t="s">
        <v>225</v>
      </c>
      <c r="E29" s="136" t="s">
        <v>211</v>
      </c>
      <c r="F29" s="138">
        <v>6.06</v>
      </c>
      <c r="G29" s="139">
        <v>134.52000000000001</v>
      </c>
      <c r="H29" s="140">
        <v>815.19</v>
      </c>
      <c r="I29" s="93"/>
      <c r="J29" s="140">
        <f t="shared" si="0"/>
        <v>0</v>
      </c>
    </row>
    <row r="30" spans="1:11" ht="51" x14ac:dyDescent="0.2">
      <c r="A30" s="143" t="s">
        <v>253</v>
      </c>
      <c r="B30" s="136" t="s">
        <v>218</v>
      </c>
      <c r="C30" s="136">
        <v>95567</v>
      </c>
      <c r="D30" s="137" t="s">
        <v>229</v>
      </c>
      <c r="E30" s="136" t="s">
        <v>198</v>
      </c>
      <c r="F30" s="138">
        <v>39.549999999999997</v>
      </c>
      <c r="G30" s="139">
        <v>80.14</v>
      </c>
      <c r="H30" s="140">
        <v>3169.54</v>
      </c>
      <c r="I30" s="93"/>
      <c r="J30" s="140">
        <f t="shared" si="0"/>
        <v>0</v>
      </c>
    </row>
    <row r="31" spans="1:11" ht="51" x14ac:dyDescent="0.2">
      <c r="A31" s="143" t="s">
        <v>254</v>
      </c>
      <c r="B31" s="136" t="s">
        <v>218</v>
      </c>
      <c r="C31" s="136">
        <v>92210</v>
      </c>
      <c r="D31" s="137" t="s">
        <v>234</v>
      </c>
      <c r="E31" s="136" t="s">
        <v>198</v>
      </c>
      <c r="F31" s="138">
        <v>41.41</v>
      </c>
      <c r="G31" s="139">
        <v>112.7</v>
      </c>
      <c r="H31" s="140">
        <v>4666.91</v>
      </c>
      <c r="I31" s="93"/>
      <c r="J31" s="140">
        <f t="shared" si="0"/>
        <v>0</v>
      </c>
    </row>
    <row r="32" spans="1:11" ht="51" x14ac:dyDescent="0.2">
      <c r="A32" s="143" t="s">
        <v>255</v>
      </c>
      <c r="B32" s="136" t="s">
        <v>218</v>
      </c>
      <c r="C32" s="136">
        <v>92212</v>
      </c>
      <c r="D32" s="137" t="s">
        <v>241</v>
      </c>
      <c r="E32" s="136" t="s">
        <v>198</v>
      </c>
      <c r="F32" s="138">
        <v>20</v>
      </c>
      <c r="G32" s="139">
        <v>183.1</v>
      </c>
      <c r="H32" s="140">
        <v>3662</v>
      </c>
      <c r="I32" s="93"/>
      <c r="J32" s="140">
        <f t="shared" si="0"/>
        <v>0</v>
      </c>
    </row>
    <row r="33" spans="1:11" ht="63.75" x14ac:dyDescent="0.2">
      <c r="A33" s="143" t="s">
        <v>256</v>
      </c>
      <c r="B33" s="136" t="s">
        <v>218</v>
      </c>
      <c r="C33" s="136">
        <v>93379</v>
      </c>
      <c r="D33" s="137" t="s">
        <v>230</v>
      </c>
      <c r="E33" s="136" t="s">
        <v>211</v>
      </c>
      <c r="F33" s="138">
        <v>50.09</v>
      </c>
      <c r="G33" s="139">
        <v>17.27</v>
      </c>
      <c r="H33" s="140">
        <v>865.05</v>
      </c>
      <c r="I33" s="93"/>
      <c r="J33" s="140">
        <f t="shared" si="0"/>
        <v>0</v>
      </c>
    </row>
    <row r="34" spans="1:11" ht="38.25" x14ac:dyDescent="0.2">
      <c r="A34" s="143" t="s">
        <v>257</v>
      </c>
      <c r="B34" s="136" t="s">
        <v>218</v>
      </c>
      <c r="C34" s="136">
        <v>96385</v>
      </c>
      <c r="D34" s="137" t="s">
        <v>232</v>
      </c>
      <c r="E34" s="136" t="s">
        <v>211</v>
      </c>
      <c r="F34" s="138">
        <v>50.09</v>
      </c>
      <c r="G34" s="139">
        <v>6.59</v>
      </c>
      <c r="H34" s="140">
        <v>330.09</v>
      </c>
      <c r="I34" s="93"/>
      <c r="J34" s="140">
        <f t="shared" si="0"/>
        <v>0</v>
      </c>
    </row>
    <row r="35" spans="1:11" s="135" customFormat="1" x14ac:dyDescent="0.2">
      <c r="A35" s="130">
        <v>3</v>
      </c>
      <c r="B35" s="131"/>
      <c r="C35" s="132"/>
      <c r="D35" s="131" t="s">
        <v>33</v>
      </c>
      <c r="E35" s="131"/>
      <c r="F35" s="132"/>
      <c r="G35" s="133"/>
      <c r="H35" s="134">
        <v>288095</v>
      </c>
      <c r="I35" s="133"/>
      <c r="J35" s="134">
        <v>288095</v>
      </c>
    </row>
    <row r="36" spans="1:11" ht="51" x14ac:dyDescent="0.2">
      <c r="A36" s="143" t="s">
        <v>200</v>
      </c>
      <c r="B36" s="136" t="s">
        <v>246</v>
      </c>
      <c r="C36" s="147" t="s">
        <v>245</v>
      </c>
      <c r="D36" s="137" t="s">
        <v>243</v>
      </c>
      <c r="E36" s="136" t="s">
        <v>244</v>
      </c>
      <c r="F36" s="138">
        <v>576.19000000000005</v>
      </c>
      <c r="G36" s="139">
        <v>500</v>
      </c>
      <c r="H36" s="140">
        <v>288095</v>
      </c>
      <c r="I36" s="93"/>
      <c r="J36" s="140">
        <f>ROUND(F36*I36,2)</f>
        <v>0</v>
      </c>
    </row>
    <row r="37" spans="1:11" s="135" customFormat="1" x14ac:dyDescent="0.2">
      <c r="A37" s="132">
        <v>4</v>
      </c>
      <c r="B37" s="132"/>
      <c r="C37" s="132"/>
      <c r="D37" s="141" t="s">
        <v>208</v>
      </c>
      <c r="E37" s="132"/>
      <c r="F37" s="142"/>
      <c r="G37" s="133"/>
      <c r="H37" s="134">
        <v>39342.020000000004</v>
      </c>
      <c r="I37" s="133"/>
      <c r="J37" s="134">
        <v>39342.020000000004</v>
      </c>
    </row>
    <row r="38" spans="1:11" s="152" customFormat="1" ht="51" x14ac:dyDescent="0.2">
      <c r="A38" s="148" t="s">
        <v>209</v>
      </c>
      <c r="B38" s="136" t="s">
        <v>218</v>
      </c>
      <c r="C38" s="148">
        <v>94273</v>
      </c>
      <c r="D38" s="149" t="s">
        <v>220</v>
      </c>
      <c r="E38" s="148" t="s">
        <v>198</v>
      </c>
      <c r="F38" s="150">
        <v>386</v>
      </c>
      <c r="G38" s="139">
        <v>37.4</v>
      </c>
      <c r="H38" s="151">
        <v>14436.4</v>
      </c>
      <c r="I38" s="93"/>
      <c r="J38" s="140">
        <f t="shared" ref="J38:J46" si="1">ROUND(F38*I38,2)</f>
        <v>0</v>
      </c>
    </row>
    <row r="39" spans="1:11" s="152" customFormat="1" ht="51" x14ac:dyDescent="0.2">
      <c r="A39" s="148" t="s">
        <v>235</v>
      </c>
      <c r="B39" s="136" t="s">
        <v>218</v>
      </c>
      <c r="C39" s="148">
        <v>42870</v>
      </c>
      <c r="D39" s="149" t="s">
        <v>221</v>
      </c>
      <c r="E39" s="148" t="s">
        <v>198</v>
      </c>
      <c r="F39" s="150">
        <v>163.68</v>
      </c>
      <c r="G39" s="139">
        <v>41.11</v>
      </c>
      <c r="H39" s="151">
        <v>6728.88</v>
      </c>
      <c r="I39" s="93"/>
      <c r="J39" s="140">
        <f t="shared" si="1"/>
        <v>0</v>
      </c>
    </row>
    <row r="40" spans="1:11" s="152" customFormat="1" ht="25.5" x14ac:dyDescent="0.2">
      <c r="A40" s="148" t="s">
        <v>236</v>
      </c>
      <c r="B40" s="136" t="s">
        <v>218</v>
      </c>
      <c r="C40" s="148">
        <v>72947</v>
      </c>
      <c r="D40" s="149" t="s">
        <v>223</v>
      </c>
      <c r="E40" s="148" t="s">
        <v>190</v>
      </c>
      <c r="F40" s="150">
        <v>283</v>
      </c>
      <c r="G40" s="139">
        <v>45.62</v>
      </c>
      <c r="H40" s="151">
        <v>12910.46</v>
      </c>
      <c r="I40" s="93"/>
      <c r="J40" s="140">
        <f t="shared" si="1"/>
        <v>0</v>
      </c>
    </row>
    <row r="41" spans="1:11" s="152" customFormat="1" ht="25.5" x14ac:dyDescent="0.2">
      <c r="A41" s="148" t="s">
        <v>259</v>
      </c>
      <c r="B41" s="136" t="s">
        <v>228</v>
      </c>
      <c r="C41" s="148">
        <v>41222</v>
      </c>
      <c r="D41" s="149" t="s">
        <v>263</v>
      </c>
      <c r="E41" s="148" t="s">
        <v>199</v>
      </c>
      <c r="F41" s="150">
        <v>2</v>
      </c>
      <c r="G41" s="139">
        <v>89.44</v>
      </c>
      <c r="H41" s="151">
        <v>178.88</v>
      </c>
      <c r="I41" s="93"/>
      <c r="J41" s="140">
        <f t="shared" si="1"/>
        <v>0</v>
      </c>
      <c r="K41" s="145"/>
    </row>
    <row r="42" spans="1:11" s="152" customFormat="1" ht="25.5" x14ac:dyDescent="0.2">
      <c r="A42" s="148" t="s">
        <v>262</v>
      </c>
      <c r="B42" s="136" t="s">
        <v>264</v>
      </c>
      <c r="C42" s="148">
        <v>5213464</v>
      </c>
      <c r="D42" s="149" t="s">
        <v>270</v>
      </c>
      <c r="E42" s="148" t="s">
        <v>199</v>
      </c>
      <c r="F42" s="150">
        <v>2</v>
      </c>
      <c r="G42" s="139">
        <v>248.74</v>
      </c>
      <c r="H42" s="151">
        <v>497.48</v>
      </c>
      <c r="I42" s="93"/>
      <c r="J42" s="140">
        <f t="shared" si="1"/>
        <v>0</v>
      </c>
      <c r="K42" s="145"/>
    </row>
    <row r="43" spans="1:11" s="152" customFormat="1" ht="25.5" x14ac:dyDescent="0.2">
      <c r="A43" s="148" t="s">
        <v>266</v>
      </c>
      <c r="B43" s="136" t="s">
        <v>273</v>
      </c>
      <c r="C43" s="148">
        <v>5213441</v>
      </c>
      <c r="D43" s="149" t="s">
        <v>265</v>
      </c>
      <c r="E43" s="148" t="s">
        <v>199</v>
      </c>
      <c r="F43" s="150">
        <v>6</v>
      </c>
      <c r="G43" s="139">
        <v>327.12</v>
      </c>
      <c r="H43" s="151">
        <v>1962.72</v>
      </c>
      <c r="I43" s="93"/>
      <c r="J43" s="140">
        <f t="shared" si="1"/>
        <v>0</v>
      </c>
      <c r="K43" s="145"/>
    </row>
    <row r="44" spans="1:11" s="152" customFormat="1" ht="25.5" x14ac:dyDescent="0.2">
      <c r="A44" s="148" t="s">
        <v>267</v>
      </c>
      <c r="B44" s="136" t="s">
        <v>218</v>
      </c>
      <c r="C44" s="148" t="s">
        <v>260</v>
      </c>
      <c r="D44" s="149" t="s">
        <v>261</v>
      </c>
      <c r="E44" s="148" t="s">
        <v>199</v>
      </c>
      <c r="F44" s="150">
        <v>2</v>
      </c>
      <c r="G44" s="139">
        <v>91.33</v>
      </c>
      <c r="H44" s="151">
        <v>182.66</v>
      </c>
      <c r="I44" s="93"/>
      <c r="J44" s="140">
        <f t="shared" si="1"/>
        <v>0</v>
      </c>
    </row>
    <row r="45" spans="1:11" s="152" customFormat="1" ht="25.5" x14ac:dyDescent="0.2">
      <c r="A45" s="148" t="s">
        <v>271</v>
      </c>
      <c r="B45" s="136" t="s">
        <v>273</v>
      </c>
      <c r="C45" s="148">
        <v>5213863</v>
      </c>
      <c r="D45" s="149" t="s">
        <v>268</v>
      </c>
      <c r="E45" s="148" t="s">
        <v>199</v>
      </c>
      <c r="F45" s="150">
        <v>2</v>
      </c>
      <c r="G45" s="139">
        <v>312.55</v>
      </c>
      <c r="H45" s="151">
        <v>625.1</v>
      </c>
      <c r="I45" s="93"/>
      <c r="J45" s="140">
        <f t="shared" si="1"/>
        <v>0</v>
      </c>
    </row>
    <row r="46" spans="1:11" s="152" customFormat="1" ht="25.5" x14ac:dyDescent="0.2">
      <c r="A46" s="148" t="s">
        <v>272</v>
      </c>
      <c r="B46" s="136" t="s">
        <v>273</v>
      </c>
      <c r="C46" s="148">
        <v>5213852</v>
      </c>
      <c r="D46" s="149" t="s">
        <v>269</v>
      </c>
      <c r="E46" s="148" t="s">
        <v>199</v>
      </c>
      <c r="F46" s="150">
        <v>6</v>
      </c>
      <c r="G46" s="139">
        <v>303.24</v>
      </c>
      <c r="H46" s="151">
        <v>1819.44</v>
      </c>
      <c r="I46" s="93"/>
      <c r="J46" s="140">
        <f t="shared" si="1"/>
        <v>0</v>
      </c>
    </row>
    <row r="47" spans="1:11" s="135" customFormat="1" x14ac:dyDescent="0.2">
      <c r="A47" s="132">
        <v>5</v>
      </c>
      <c r="B47" s="132"/>
      <c r="C47" s="132"/>
      <c r="D47" s="141" t="s">
        <v>201</v>
      </c>
      <c r="E47" s="132"/>
      <c r="F47" s="142"/>
      <c r="G47" s="133"/>
      <c r="H47" s="134">
        <v>12318.95</v>
      </c>
      <c r="I47" s="133"/>
      <c r="J47" s="134">
        <v>12318.95</v>
      </c>
    </row>
    <row r="48" spans="1:11" x14ac:dyDescent="0.2">
      <c r="A48" s="136" t="s">
        <v>237</v>
      </c>
      <c r="B48" s="148" t="s">
        <v>206</v>
      </c>
      <c r="C48" s="136" t="s">
        <v>210</v>
      </c>
      <c r="D48" s="153" t="s">
        <v>222</v>
      </c>
      <c r="E48" s="136" t="s">
        <v>199</v>
      </c>
      <c r="F48" s="138">
        <v>1</v>
      </c>
      <c r="G48" s="139">
        <v>12318.95</v>
      </c>
      <c r="H48" s="151">
        <v>12318.95</v>
      </c>
      <c r="I48" s="93"/>
      <c r="J48" s="140">
        <f>ROUND(F48*I48,2)</f>
        <v>0</v>
      </c>
    </row>
    <row r="49" spans="1:10" ht="15.75" x14ac:dyDescent="0.2">
      <c r="A49" s="208" t="s">
        <v>16</v>
      </c>
      <c r="B49" s="209"/>
      <c r="C49" s="209"/>
      <c r="D49" s="209"/>
      <c r="E49" s="209"/>
      <c r="F49" s="209"/>
      <c r="G49" s="210"/>
      <c r="H49" s="154">
        <v>377588.55000000005</v>
      </c>
      <c r="I49" s="155"/>
      <c r="J49" s="154">
        <f>SUM(J21+J23+J35+J37+J47)</f>
        <v>377588.55000000005</v>
      </c>
    </row>
    <row r="50" spans="1:10" x14ac:dyDescent="0.2">
      <c r="A50" s="156"/>
      <c r="B50" s="157"/>
      <c r="C50" s="157"/>
      <c r="D50" s="157"/>
      <c r="E50" s="158"/>
      <c r="F50" s="158"/>
      <c r="G50" s="158"/>
      <c r="H50" s="159"/>
      <c r="J50" s="161"/>
    </row>
    <row r="51" spans="1:10" s="135" customFormat="1" x14ac:dyDescent="0.2">
      <c r="A51" s="162" t="s">
        <v>205</v>
      </c>
      <c r="B51" s="162"/>
      <c r="C51" s="162"/>
      <c r="D51" s="162"/>
      <c r="E51" s="162"/>
      <c r="F51" s="162"/>
      <c r="G51" s="162"/>
      <c r="H51" s="162"/>
      <c r="I51" s="163"/>
      <c r="J51" s="161"/>
    </row>
    <row r="52" spans="1:10" x14ac:dyDescent="0.2">
      <c r="A52" s="162"/>
      <c r="B52" s="162"/>
      <c r="C52" s="164"/>
      <c r="D52" s="162"/>
      <c r="E52" s="162"/>
      <c r="F52" s="162"/>
      <c r="G52" s="162"/>
      <c r="H52" s="165"/>
      <c r="J52" s="161"/>
    </row>
    <row r="53" spans="1:10" x14ac:dyDescent="0.2">
      <c r="A53" s="166"/>
      <c r="B53" s="166"/>
      <c r="C53" s="166"/>
      <c r="D53" s="162"/>
      <c r="E53" s="166"/>
      <c r="F53" s="166"/>
      <c r="G53" s="166"/>
      <c r="H53" s="166"/>
      <c r="J53" s="161"/>
    </row>
    <row r="54" spans="1:10" x14ac:dyDescent="0.2">
      <c r="A54" s="166"/>
      <c r="B54" s="166"/>
      <c r="C54" s="166"/>
      <c r="D54" s="166"/>
      <c r="E54" s="166"/>
      <c r="F54" s="166"/>
      <c r="G54" s="166"/>
      <c r="H54" s="166"/>
      <c r="J54" s="161"/>
    </row>
    <row r="55" spans="1:10" ht="91.5" customHeight="1" x14ac:dyDescent="0.2">
      <c r="A55" s="211" t="s">
        <v>275</v>
      </c>
      <c r="B55" s="212"/>
      <c r="C55" s="212"/>
      <c r="D55" s="212"/>
      <c r="E55" s="212"/>
      <c r="F55" s="212"/>
      <c r="G55" s="212"/>
      <c r="H55" s="212"/>
      <c r="I55" s="212"/>
      <c r="J55" s="212"/>
    </row>
    <row r="56" spans="1:10" x14ac:dyDescent="0.2">
      <c r="J56" s="161"/>
    </row>
    <row r="57" spans="1:10" x14ac:dyDescent="0.2">
      <c r="J57" s="161"/>
    </row>
    <row r="58" spans="1:10" x14ac:dyDescent="0.2">
      <c r="J58" s="161"/>
    </row>
    <row r="59" spans="1:10" x14ac:dyDescent="0.2">
      <c r="J59" s="161"/>
    </row>
    <row r="60" spans="1:10" x14ac:dyDescent="0.2">
      <c r="J60" s="161"/>
    </row>
    <row r="61" spans="1:10" x14ac:dyDescent="0.2">
      <c r="J61" s="161"/>
    </row>
    <row r="62" spans="1:10" x14ac:dyDescent="0.2">
      <c r="J62" s="161"/>
    </row>
    <row r="63" spans="1:10" x14ac:dyDescent="0.2">
      <c r="J63" s="161"/>
    </row>
    <row r="64" spans="1:10" x14ac:dyDescent="0.2">
      <c r="J64" s="161"/>
    </row>
    <row r="65" spans="10:10" x14ac:dyDescent="0.2">
      <c r="J65" s="161"/>
    </row>
    <row r="66" spans="10:10" x14ac:dyDescent="0.2">
      <c r="J66" s="161"/>
    </row>
    <row r="67" spans="10:10" x14ac:dyDescent="0.2">
      <c r="J67" s="161"/>
    </row>
    <row r="68" spans="10:10" x14ac:dyDescent="0.2">
      <c r="J68" s="161"/>
    </row>
    <row r="69" spans="10:10" x14ac:dyDescent="0.2">
      <c r="J69" s="161"/>
    </row>
    <row r="70" spans="10:10" x14ac:dyDescent="0.2">
      <c r="J70" s="161"/>
    </row>
    <row r="71" spans="10:10" x14ac:dyDescent="0.2">
      <c r="J71" s="161"/>
    </row>
    <row r="72" spans="10:10" x14ac:dyDescent="0.2">
      <c r="J72" s="161"/>
    </row>
    <row r="73" spans="10:10" x14ac:dyDescent="0.2">
      <c r="J73" s="161"/>
    </row>
    <row r="74" spans="10:10" x14ac:dyDescent="0.2">
      <c r="J74" s="161"/>
    </row>
    <row r="75" spans="10:10" x14ac:dyDescent="0.2">
      <c r="J75" s="161"/>
    </row>
    <row r="76" spans="10:10" x14ac:dyDescent="0.2">
      <c r="J76" s="161"/>
    </row>
    <row r="77" spans="10:10" x14ac:dyDescent="0.2">
      <c r="J77" s="161"/>
    </row>
    <row r="78" spans="10:10" x14ac:dyDescent="0.2">
      <c r="J78" s="161"/>
    </row>
    <row r="79" spans="10:10" x14ac:dyDescent="0.2">
      <c r="J79" s="161"/>
    </row>
    <row r="80" spans="10:10" x14ac:dyDescent="0.2">
      <c r="J80" s="161"/>
    </row>
    <row r="81" spans="10:10" x14ac:dyDescent="0.2">
      <c r="J81" s="161"/>
    </row>
    <row r="82" spans="10:10" x14ac:dyDescent="0.2">
      <c r="J82" s="161"/>
    </row>
    <row r="83" spans="10:10" x14ac:dyDescent="0.2">
      <c r="J83" s="161"/>
    </row>
    <row r="84" spans="10:10" x14ac:dyDescent="0.2">
      <c r="J84" s="161"/>
    </row>
    <row r="85" spans="10:10" x14ac:dyDescent="0.2">
      <c r="J85" s="161"/>
    </row>
    <row r="86" spans="10:10" x14ac:dyDescent="0.2">
      <c r="J86" s="161"/>
    </row>
    <row r="87" spans="10:10" x14ac:dyDescent="0.2">
      <c r="J87" s="161"/>
    </row>
    <row r="88" spans="10:10" x14ac:dyDescent="0.2">
      <c r="J88" s="161"/>
    </row>
    <row r="89" spans="10:10" x14ac:dyDescent="0.2">
      <c r="J89" s="161"/>
    </row>
    <row r="90" spans="10:10" x14ac:dyDescent="0.2">
      <c r="J90" s="161"/>
    </row>
    <row r="91" spans="10:10" x14ac:dyDescent="0.2">
      <c r="J91" s="161"/>
    </row>
    <row r="92" spans="10:10" x14ac:dyDescent="0.2">
      <c r="J92" s="161"/>
    </row>
    <row r="93" spans="10:10" x14ac:dyDescent="0.2">
      <c r="J93" s="161"/>
    </row>
    <row r="94" spans="10:10" x14ac:dyDescent="0.2">
      <c r="J94" s="161"/>
    </row>
    <row r="95" spans="10:10" x14ac:dyDescent="0.2">
      <c r="J95" s="161"/>
    </row>
    <row r="96" spans="10:10" x14ac:dyDescent="0.2">
      <c r="J96" s="161"/>
    </row>
    <row r="97" spans="10:10" x14ac:dyDescent="0.2">
      <c r="J97" s="161"/>
    </row>
    <row r="98" spans="10:10" x14ac:dyDescent="0.2">
      <c r="J98" s="161"/>
    </row>
    <row r="99" spans="10:10" x14ac:dyDescent="0.2">
      <c r="J99" s="161"/>
    </row>
    <row r="100" spans="10:10" x14ac:dyDescent="0.2">
      <c r="J100" s="161"/>
    </row>
    <row r="101" spans="10:10" x14ac:dyDescent="0.2">
      <c r="J101" s="161"/>
    </row>
    <row r="102" spans="10:10" x14ac:dyDescent="0.2">
      <c r="J102" s="161"/>
    </row>
    <row r="103" spans="10:10" x14ac:dyDescent="0.2">
      <c r="J103" s="161"/>
    </row>
    <row r="104" spans="10:10" x14ac:dyDescent="0.2">
      <c r="J104" s="161"/>
    </row>
    <row r="105" spans="10:10" x14ac:dyDescent="0.2">
      <c r="J105" s="161"/>
    </row>
    <row r="106" spans="10:10" x14ac:dyDescent="0.2">
      <c r="J106" s="161"/>
    </row>
    <row r="107" spans="10:10" x14ac:dyDescent="0.2">
      <c r="J107" s="161"/>
    </row>
    <row r="108" spans="10:10" x14ac:dyDescent="0.2">
      <c r="J108" s="161"/>
    </row>
    <row r="109" spans="10:10" x14ac:dyDescent="0.2">
      <c r="J109" s="161"/>
    </row>
    <row r="110" spans="10:10" x14ac:dyDescent="0.2">
      <c r="J110" s="161"/>
    </row>
    <row r="111" spans="10:10" x14ac:dyDescent="0.2">
      <c r="J111" s="161"/>
    </row>
    <row r="112" spans="10:10" x14ac:dyDescent="0.2">
      <c r="J112" s="161"/>
    </row>
    <row r="113" spans="10:10" x14ac:dyDescent="0.2">
      <c r="J113" s="161"/>
    </row>
    <row r="114" spans="10:10" x14ac:dyDescent="0.2">
      <c r="J114" s="161"/>
    </row>
    <row r="115" spans="10:10" x14ac:dyDescent="0.2">
      <c r="J115" s="161"/>
    </row>
    <row r="116" spans="10:10" x14ac:dyDescent="0.2">
      <c r="J116" s="161"/>
    </row>
    <row r="117" spans="10:10" x14ac:dyDescent="0.2">
      <c r="J117" s="161"/>
    </row>
    <row r="118" spans="10:10" x14ac:dyDescent="0.2">
      <c r="J118" s="161"/>
    </row>
    <row r="119" spans="10:10" x14ac:dyDescent="0.2">
      <c r="J119" s="161"/>
    </row>
    <row r="120" spans="10:10" x14ac:dyDescent="0.2">
      <c r="J120" s="161"/>
    </row>
    <row r="121" spans="10:10" x14ac:dyDescent="0.2">
      <c r="J121" s="161"/>
    </row>
    <row r="122" spans="10:10" x14ac:dyDescent="0.2">
      <c r="J122" s="161"/>
    </row>
    <row r="123" spans="10:10" x14ac:dyDescent="0.2">
      <c r="J123" s="161"/>
    </row>
    <row r="124" spans="10:10" x14ac:dyDescent="0.2">
      <c r="J124" s="161"/>
    </row>
    <row r="125" spans="10:10" x14ac:dyDescent="0.2">
      <c r="J125" s="161"/>
    </row>
    <row r="126" spans="10:10" x14ac:dyDescent="0.2">
      <c r="J126" s="161"/>
    </row>
    <row r="127" spans="10:10" x14ac:dyDescent="0.2">
      <c r="J127" s="161"/>
    </row>
    <row r="128" spans="10:10" x14ac:dyDescent="0.2">
      <c r="J128" s="161"/>
    </row>
    <row r="129" spans="10:10" x14ac:dyDescent="0.2">
      <c r="J129" s="161"/>
    </row>
    <row r="130" spans="10:10" x14ac:dyDescent="0.2">
      <c r="J130" s="161"/>
    </row>
    <row r="131" spans="10:10" x14ac:dyDescent="0.2">
      <c r="J131" s="161"/>
    </row>
    <row r="132" spans="10:10" x14ac:dyDescent="0.2">
      <c r="J132" s="161"/>
    </row>
    <row r="133" spans="10:10" x14ac:dyDescent="0.2">
      <c r="J133" s="161"/>
    </row>
    <row r="134" spans="10:10" x14ac:dyDescent="0.2">
      <c r="J134" s="161"/>
    </row>
    <row r="135" spans="10:10" x14ac:dyDescent="0.2">
      <c r="J135" s="161"/>
    </row>
    <row r="136" spans="10:10" x14ac:dyDescent="0.2">
      <c r="J136" s="161"/>
    </row>
    <row r="137" spans="10:10" x14ac:dyDescent="0.2">
      <c r="J137" s="161"/>
    </row>
    <row r="138" spans="10:10" x14ac:dyDescent="0.2">
      <c r="J138" s="161"/>
    </row>
    <row r="139" spans="10:10" x14ac:dyDescent="0.2">
      <c r="J139" s="161"/>
    </row>
    <row r="140" spans="10:10" x14ac:dyDescent="0.2">
      <c r="J140" s="161"/>
    </row>
    <row r="141" spans="10:10" x14ac:dyDescent="0.2">
      <c r="J141" s="161"/>
    </row>
    <row r="142" spans="10:10" x14ac:dyDescent="0.2">
      <c r="J142" s="161"/>
    </row>
    <row r="143" spans="10:10" x14ac:dyDescent="0.2">
      <c r="J143" s="161"/>
    </row>
    <row r="144" spans="10:10" x14ac:dyDescent="0.2">
      <c r="J144" s="161"/>
    </row>
    <row r="145" spans="10:10" x14ac:dyDescent="0.2">
      <c r="J145" s="161"/>
    </row>
    <row r="146" spans="10:10" x14ac:dyDescent="0.2">
      <c r="J146" s="161"/>
    </row>
    <row r="147" spans="10:10" x14ac:dyDescent="0.2">
      <c r="J147" s="161"/>
    </row>
    <row r="148" spans="10:10" x14ac:dyDescent="0.2">
      <c r="J148" s="161"/>
    </row>
    <row r="149" spans="10:10" x14ac:dyDescent="0.2">
      <c r="J149" s="161"/>
    </row>
    <row r="150" spans="10:10" x14ac:dyDescent="0.2">
      <c r="J150" s="161"/>
    </row>
    <row r="151" spans="10:10" x14ac:dyDescent="0.2">
      <c r="J151" s="161"/>
    </row>
    <row r="152" spans="10:10" x14ac:dyDescent="0.2">
      <c r="J152" s="161"/>
    </row>
    <row r="153" spans="10:10" x14ac:dyDescent="0.2">
      <c r="J153" s="161"/>
    </row>
    <row r="154" spans="10:10" x14ac:dyDescent="0.2">
      <c r="J154" s="161"/>
    </row>
    <row r="155" spans="10:10" x14ac:dyDescent="0.2">
      <c r="J155" s="161"/>
    </row>
    <row r="156" spans="10:10" x14ac:dyDescent="0.2">
      <c r="J156" s="161"/>
    </row>
    <row r="157" spans="10:10" x14ac:dyDescent="0.2">
      <c r="J157" s="161"/>
    </row>
    <row r="158" spans="10:10" x14ac:dyDescent="0.2">
      <c r="J158" s="161"/>
    </row>
    <row r="159" spans="10:10" x14ac:dyDescent="0.2">
      <c r="J159" s="161"/>
    </row>
    <row r="160" spans="10:10" x14ac:dyDescent="0.2">
      <c r="J160" s="161"/>
    </row>
    <row r="161" spans="10:10" x14ac:dyDescent="0.2">
      <c r="J161" s="161"/>
    </row>
    <row r="162" spans="10:10" x14ac:dyDescent="0.2">
      <c r="J162" s="161"/>
    </row>
    <row r="163" spans="10:10" x14ac:dyDescent="0.2">
      <c r="J163" s="161"/>
    </row>
    <row r="164" spans="10:10" x14ac:dyDescent="0.2">
      <c r="J164" s="161"/>
    </row>
    <row r="165" spans="10:10" x14ac:dyDescent="0.2">
      <c r="J165" s="161"/>
    </row>
    <row r="166" spans="10:10" x14ac:dyDescent="0.2">
      <c r="J166" s="161"/>
    </row>
    <row r="167" spans="10:10" x14ac:dyDescent="0.2">
      <c r="J167" s="161"/>
    </row>
    <row r="168" spans="10:10" x14ac:dyDescent="0.2">
      <c r="J168" s="161"/>
    </row>
    <row r="169" spans="10:10" x14ac:dyDescent="0.2">
      <c r="J169" s="161"/>
    </row>
    <row r="170" spans="10:10" x14ac:dyDescent="0.2">
      <c r="J170" s="161"/>
    </row>
    <row r="171" spans="10:10" x14ac:dyDescent="0.2">
      <c r="J171" s="161"/>
    </row>
    <row r="172" spans="10:10" x14ac:dyDescent="0.2">
      <c r="J172" s="161"/>
    </row>
    <row r="173" spans="10:10" x14ac:dyDescent="0.2">
      <c r="J173" s="161"/>
    </row>
    <row r="174" spans="10:10" x14ac:dyDescent="0.2">
      <c r="J174" s="161"/>
    </row>
    <row r="175" spans="10:10" x14ac:dyDescent="0.2">
      <c r="J175" s="161"/>
    </row>
    <row r="176" spans="10:10" x14ac:dyDescent="0.2">
      <c r="J176" s="161"/>
    </row>
    <row r="177" spans="10:10" x14ac:dyDescent="0.2">
      <c r="J177" s="161"/>
    </row>
    <row r="178" spans="10:10" x14ac:dyDescent="0.2">
      <c r="J178" s="161"/>
    </row>
    <row r="179" spans="10:10" x14ac:dyDescent="0.2">
      <c r="J179" s="161"/>
    </row>
    <row r="180" spans="10:10" x14ac:dyDescent="0.2">
      <c r="J180" s="161"/>
    </row>
    <row r="181" spans="10:10" x14ac:dyDescent="0.2">
      <c r="J181" s="161"/>
    </row>
    <row r="182" spans="10:10" x14ac:dyDescent="0.2">
      <c r="J182" s="161"/>
    </row>
    <row r="183" spans="10:10" x14ac:dyDescent="0.2">
      <c r="J183" s="161"/>
    </row>
    <row r="184" spans="10:10" x14ac:dyDescent="0.2">
      <c r="J184" s="161"/>
    </row>
    <row r="185" spans="10:10" x14ac:dyDescent="0.2">
      <c r="J185" s="161"/>
    </row>
    <row r="186" spans="10:10" x14ac:dyDescent="0.2">
      <c r="J186" s="161"/>
    </row>
    <row r="187" spans="10:10" x14ac:dyDescent="0.2">
      <c r="J187" s="161"/>
    </row>
    <row r="188" spans="10:10" x14ac:dyDescent="0.2">
      <c r="J188" s="161"/>
    </row>
    <row r="189" spans="10:10" x14ac:dyDescent="0.2">
      <c r="J189" s="161"/>
    </row>
    <row r="190" spans="10:10" x14ac:dyDescent="0.2">
      <c r="J190" s="161"/>
    </row>
    <row r="191" spans="10:10" x14ac:dyDescent="0.2">
      <c r="J191" s="161"/>
    </row>
    <row r="192" spans="10:10" x14ac:dyDescent="0.2">
      <c r="J192" s="161"/>
    </row>
    <row r="193" spans="10:10" x14ac:dyDescent="0.2">
      <c r="J193" s="161"/>
    </row>
    <row r="194" spans="10:10" x14ac:dyDescent="0.2">
      <c r="J194" s="161"/>
    </row>
    <row r="195" spans="10:10" x14ac:dyDescent="0.2">
      <c r="J195" s="161"/>
    </row>
    <row r="196" spans="10:10" x14ac:dyDescent="0.2">
      <c r="J196" s="161"/>
    </row>
    <row r="197" spans="10:10" x14ac:dyDescent="0.2">
      <c r="J197" s="161"/>
    </row>
    <row r="198" spans="10:10" x14ac:dyDescent="0.2">
      <c r="J198" s="161"/>
    </row>
    <row r="199" spans="10:10" x14ac:dyDescent="0.2">
      <c r="J199" s="161"/>
    </row>
    <row r="200" spans="10:10" x14ac:dyDescent="0.2">
      <c r="J200" s="161"/>
    </row>
    <row r="201" spans="10:10" x14ac:dyDescent="0.2">
      <c r="J201" s="161"/>
    </row>
    <row r="202" spans="10:10" x14ac:dyDescent="0.2">
      <c r="J202" s="161"/>
    </row>
    <row r="203" spans="10:10" x14ac:dyDescent="0.2">
      <c r="J203" s="161"/>
    </row>
    <row r="204" spans="10:10" x14ac:dyDescent="0.2">
      <c r="J204" s="161"/>
    </row>
    <row r="205" spans="10:10" x14ac:dyDescent="0.2">
      <c r="J205" s="161"/>
    </row>
    <row r="206" spans="10:10" x14ac:dyDescent="0.2">
      <c r="J206" s="161"/>
    </row>
    <row r="207" spans="10:10" x14ac:dyDescent="0.2">
      <c r="J207" s="161"/>
    </row>
    <row r="208" spans="10:10" x14ac:dyDescent="0.2">
      <c r="J208" s="161"/>
    </row>
    <row r="209" spans="10:10" x14ac:dyDescent="0.2">
      <c r="J209" s="161"/>
    </row>
    <row r="210" spans="10:10" x14ac:dyDescent="0.2">
      <c r="J210" s="161"/>
    </row>
    <row r="211" spans="10:10" x14ac:dyDescent="0.2">
      <c r="J211" s="161"/>
    </row>
    <row r="212" spans="10:10" x14ac:dyDescent="0.2">
      <c r="J212" s="161"/>
    </row>
    <row r="213" spans="10:10" x14ac:dyDescent="0.2">
      <c r="J213" s="161"/>
    </row>
    <row r="214" spans="10:10" x14ac:dyDescent="0.2">
      <c r="J214" s="161"/>
    </row>
    <row r="215" spans="10:10" x14ac:dyDescent="0.2">
      <c r="J215" s="161"/>
    </row>
    <row r="216" spans="10:10" x14ac:dyDescent="0.2">
      <c r="J216" s="161"/>
    </row>
    <row r="217" spans="10:10" x14ac:dyDescent="0.2">
      <c r="J217" s="161"/>
    </row>
    <row r="218" spans="10:10" x14ac:dyDescent="0.2">
      <c r="J218" s="161"/>
    </row>
    <row r="219" spans="10:10" x14ac:dyDescent="0.2">
      <c r="J219" s="161"/>
    </row>
    <row r="220" spans="10:10" x14ac:dyDescent="0.2">
      <c r="J220" s="161"/>
    </row>
    <row r="221" spans="10:10" x14ac:dyDescent="0.2">
      <c r="J221" s="161"/>
    </row>
    <row r="222" spans="10:10" x14ac:dyDescent="0.2">
      <c r="J222" s="161"/>
    </row>
    <row r="223" spans="10:10" x14ac:dyDescent="0.2">
      <c r="J223" s="161"/>
    </row>
    <row r="224" spans="10:10" x14ac:dyDescent="0.2">
      <c r="J224" s="161"/>
    </row>
    <row r="225" spans="10:10" x14ac:dyDescent="0.2">
      <c r="J225" s="161"/>
    </row>
    <row r="226" spans="10:10" x14ac:dyDescent="0.2">
      <c r="J226" s="161"/>
    </row>
    <row r="227" spans="10:10" x14ac:dyDescent="0.2">
      <c r="J227" s="161"/>
    </row>
    <row r="228" spans="10:10" x14ac:dyDescent="0.2">
      <c r="J228" s="161"/>
    </row>
    <row r="229" spans="10:10" x14ac:dyDescent="0.2">
      <c r="J229" s="161"/>
    </row>
    <row r="230" spans="10:10" x14ac:dyDescent="0.2">
      <c r="J230" s="161"/>
    </row>
    <row r="231" spans="10:10" x14ac:dyDescent="0.2">
      <c r="J231" s="161"/>
    </row>
    <row r="232" spans="10:10" x14ac:dyDescent="0.2">
      <c r="J232" s="161"/>
    </row>
    <row r="233" spans="10:10" x14ac:dyDescent="0.2">
      <c r="J233" s="161"/>
    </row>
    <row r="234" spans="10:10" x14ac:dyDescent="0.2">
      <c r="J234" s="161"/>
    </row>
    <row r="235" spans="10:10" x14ac:dyDescent="0.2">
      <c r="J235" s="161"/>
    </row>
    <row r="236" spans="10:10" x14ac:dyDescent="0.2">
      <c r="J236" s="161"/>
    </row>
    <row r="237" spans="10:10" x14ac:dyDescent="0.2">
      <c r="J237" s="161"/>
    </row>
    <row r="238" spans="10:10" x14ac:dyDescent="0.2">
      <c r="J238" s="161"/>
    </row>
    <row r="239" spans="10:10" x14ac:dyDescent="0.2">
      <c r="J239" s="161"/>
    </row>
    <row r="240" spans="10:10" x14ac:dyDescent="0.2">
      <c r="J240" s="161"/>
    </row>
    <row r="241" spans="10:10" x14ac:dyDescent="0.2">
      <c r="J241" s="161"/>
    </row>
    <row r="242" spans="10:10" x14ac:dyDescent="0.2">
      <c r="J242" s="161"/>
    </row>
    <row r="243" spans="10:10" x14ac:dyDescent="0.2">
      <c r="J243" s="161"/>
    </row>
    <row r="244" spans="10:10" x14ac:dyDescent="0.2">
      <c r="J244" s="161"/>
    </row>
    <row r="245" spans="10:10" x14ac:dyDescent="0.2">
      <c r="J245" s="161"/>
    </row>
    <row r="246" spans="10:10" x14ac:dyDescent="0.2">
      <c r="J246" s="161"/>
    </row>
    <row r="247" spans="10:10" x14ac:dyDescent="0.2">
      <c r="J247" s="161"/>
    </row>
    <row r="248" spans="10:10" x14ac:dyDescent="0.2">
      <c r="J248" s="161"/>
    </row>
    <row r="249" spans="10:10" x14ac:dyDescent="0.2">
      <c r="J249" s="161"/>
    </row>
    <row r="250" spans="10:10" x14ac:dyDescent="0.2">
      <c r="J250" s="161"/>
    </row>
    <row r="251" spans="10:10" x14ac:dyDescent="0.2">
      <c r="J251" s="161"/>
    </row>
    <row r="252" spans="10:10" x14ac:dyDescent="0.2">
      <c r="J252" s="161"/>
    </row>
    <row r="253" spans="10:10" x14ac:dyDescent="0.2">
      <c r="J253" s="161"/>
    </row>
    <row r="254" spans="10:10" x14ac:dyDescent="0.2">
      <c r="J254" s="161"/>
    </row>
    <row r="255" spans="10:10" x14ac:dyDescent="0.2">
      <c r="J255" s="161"/>
    </row>
    <row r="256" spans="10:10" x14ac:dyDescent="0.2">
      <c r="J256" s="161"/>
    </row>
    <row r="257" spans="10:10" x14ac:dyDescent="0.2">
      <c r="J257" s="161"/>
    </row>
    <row r="258" spans="10:10" x14ac:dyDescent="0.2">
      <c r="J258" s="161"/>
    </row>
    <row r="259" spans="10:10" x14ac:dyDescent="0.2">
      <c r="J259" s="161"/>
    </row>
    <row r="260" spans="10:10" x14ac:dyDescent="0.2">
      <c r="J260" s="161"/>
    </row>
    <row r="261" spans="10:10" x14ac:dyDescent="0.2">
      <c r="J261" s="161"/>
    </row>
    <row r="262" spans="10:10" x14ac:dyDescent="0.2">
      <c r="J262" s="161"/>
    </row>
    <row r="263" spans="10:10" x14ac:dyDescent="0.2">
      <c r="J263" s="161"/>
    </row>
    <row r="264" spans="10:10" x14ac:dyDescent="0.2">
      <c r="J264" s="161"/>
    </row>
    <row r="265" spans="10:10" x14ac:dyDescent="0.2">
      <c r="J265" s="161"/>
    </row>
    <row r="266" spans="10:10" x14ac:dyDescent="0.2">
      <c r="J266" s="161"/>
    </row>
    <row r="267" spans="10:10" x14ac:dyDescent="0.2">
      <c r="J267" s="161"/>
    </row>
    <row r="268" spans="10:10" x14ac:dyDescent="0.2">
      <c r="J268" s="161"/>
    </row>
    <row r="269" spans="10:10" x14ac:dyDescent="0.2">
      <c r="J269" s="161"/>
    </row>
    <row r="270" spans="10:10" x14ac:dyDescent="0.2">
      <c r="J270" s="161"/>
    </row>
    <row r="271" spans="10:10" x14ac:dyDescent="0.2">
      <c r="J271" s="161"/>
    </row>
    <row r="272" spans="10:10" x14ac:dyDescent="0.2">
      <c r="J272" s="161"/>
    </row>
    <row r="273" spans="10:10" x14ac:dyDescent="0.2">
      <c r="J273" s="161"/>
    </row>
    <row r="274" spans="10:10" x14ac:dyDescent="0.2">
      <c r="J274" s="161"/>
    </row>
    <row r="275" spans="10:10" x14ac:dyDescent="0.2">
      <c r="J275" s="161"/>
    </row>
    <row r="276" spans="10:10" x14ac:dyDescent="0.2">
      <c r="J276" s="161"/>
    </row>
    <row r="277" spans="10:10" x14ac:dyDescent="0.2">
      <c r="J277" s="161"/>
    </row>
    <row r="278" spans="10:10" x14ac:dyDescent="0.2">
      <c r="J278" s="161"/>
    </row>
    <row r="279" spans="10:10" x14ac:dyDescent="0.2">
      <c r="J279" s="161"/>
    </row>
    <row r="280" spans="10:10" x14ac:dyDescent="0.2">
      <c r="J280" s="161"/>
    </row>
    <row r="281" spans="10:10" x14ac:dyDescent="0.2">
      <c r="J281" s="161"/>
    </row>
    <row r="282" spans="10:10" x14ac:dyDescent="0.2">
      <c r="J282" s="161"/>
    </row>
    <row r="283" spans="10:10" x14ac:dyDescent="0.2">
      <c r="J283" s="161"/>
    </row>
    <row r="284" spans="10:10" x14ac:dyDescent="0.2">
      <c r="J284" s="161"/>
    </row>
    <row r="285" spans="10:10" x14ac:dyDescent="0.2">
      <c r="J285" s="161"/>
    </row>
    <row r="286" spans="10:10" x14ac:dyDescent="0.2">
      <c r="J286" s="161"/>
    </row>
    <row r="287" spans="10:10" x14ac:dyDescent="0.2">
      <c r="J287" s="161"/>
    </row>
    <row r="288" spans="10:10" x14ac:dyDescent="0.2">
      <c r="J288" s="161"/>
    </row>
    <row r="289" spans="10:10" x14ac:dyDescent="0.2">
      <c r="J289" s="161"/>
    </row>
    <row r="290" spans="10:10" x14ac:dyDescent="0.2">
      <c r="J290" s="161"/>
    </row>
    <row r="291" spans="10:10" x14ac:dyDescent="0.2">
      <c r="J291" s="161"/>
    </row>
    <row r="292" spans="10:10" x14ac:dyDescent="0.2">
      <c r="J292" s="161"/>
    </row>
    <row r="293" spans="10:10" x14ac:dyDescent="0.2">
      <c r="J293" s="161"/>
    </row>
    <row r="294" spans="10:10" x14ac:dyDescent="0.2">
      <c r="J294" s="161"/>
    </row>
    <row r="295" spans="10:10" x14ac:dyDescent="0.2">
      <c r="J295" s="161"/>
    </row>
    <row r="296" spans="10:10" x14ac:dyDescent="0.2">
      <c r="J296" s="161"/>
    </row>
    <row r="297" spans="10:10" x14ac:dyDescent="0.2">
      <c r="J297" s="161"/>
    </row>
    <row r="298" spans="10:10" x14ac:dyDescent="0.2">
      <c r="J298" s="161"/>
    </row>
    <row r="299" spans="10:10" x14ac:dyDescent="0.2">
      <c r="J299" s="161"/>
    </row>
    <row r="300" spans="10:10" x14ac:dyDescent="0.2">
      <c r="J300" s="161"/>
    </row>
    <row r="301" spans="10:10" x14ac:dyDescent="0.2">
      <c r="J301" s="161"/>
    </row>
    <row r="302" spans="10:10" x14ac:dyDescent="0.2">
      <c r="J302" s="161"/>
    </row>
    <row r="303" spans="10:10" x14ac:dyDescent="0.2">
      <c r="J303" s="161"/>
    </row>
    <row r="304" spans="10:10" x14ac:dyDescent="0.2">
      <c r="J304" s="161"/>
    </row>
    <row r="305" spans="10:10" x14ac:dyDescent="0.2">
      <c r="J305" s="161"/>
    </row>
    <row r="306" spans="10:10" x14ac:dyDescent="0.2">
      <c r="J306" s="161"/>
    </row>
    <row r="307" spans="10:10" x14ac:dyDescent="0.2">
      <c r="J307" s="161"/>
    </row>
    <row r="308" spans="10:10" x14ac:dyDescent="0.2">
      <c r="J308" s="161"/>
    </row>
    <row r="309" spans="10:10" x14ac:dyDescent="0.2">
      <c r="J309" s="161"/>
    </row>
    <row r="310" spans="10:10" x14ac:dyDescent="0.2">
      <c r="J310" s="161"/>
    </row>
    <row r="311" spans="10:10" x14ac:dyDescent="0.2">
      <c r="J311" s="161"/>
    </row>
    <row r="312" spans="10:10" x14ac:dyDescent="0.2">
      <c r="J312" s="161"/>
    </row>
    <row r="313" spans="10:10" x14ac:dyDescent="0.2">
      <c r="J313" s="161"/>
    </row>
    <row r="314" spans="10:10" x14ac:dyDescent="0.2">
      <c r="J314" s="161"/>
    </row>
    <row r="315" spans="10:10" x14ac:dyDescent="0.2">
      <c r="J315" s="161"/>
    </row>
    <row r="316" spans="10:10" x14ac:dyDescent="0.2">
      <c r="J316" s="161"/>
    </row>
    <row r="317" spans="10:10" x14ac:dyDescent="0.2">
      <c r="J317" s="161"/>
    </row>
    <row r="318" spans="10:10" x14ac:dyDescent="0.2">
      <c r="J318" s="161"/>
    </row>
    <row r="319" spans="10:10" x14ac:dyDescent="0.2">
      <c r="J319" s="161"/>
    </row>
    <row r="320" spans="10:10" x14ac:dyDescent="0.2">
      <c r="J320" s="161"/>
    </row>
    <row r="321" spans="10:10" x14ac:dyDescent="0.2">
      <c r="J321" s="161"/>
    </row>
    <row r="322" spans="10:10" x14ac:dyDescent="0.2">
      <c r="J322" s="161"/>
    </row>
    <row r="323" spans="10:10" x14ac:dyDescent="0.2">
      <c r="J323" s="161"/>
    </row>
    <row r="324" spans="10:10" x14ac:dyDescent="0.2">
      <c r="J324" s="161"/>
    </row>
    <row r="325" spans="10:10" x14ac:dyDescent="0.2">
      <c r="J325" s="161"/>
    </row>
    <row r="326" spans="10:10" x14ac:dyDescent="0.2">
      <c r="J326" s="161"/>
    </row>
    <row r="327" spans="10:10" x14ac:dyDescent="0.2">
      <c r="J327" s="161"/>
    </row>
    <row r="328" spans="10:10" x14ac:dyDescent="0.2">
      <c r="J328" s="161"/>
    </row>
    <row r="329" spans="10:10" x14ac:dyDescent="0.2">
      <c r="J329" s="161"/>
    </row>
    <row r="330" spans="10:10" x14ac:dyDescent="0.2">
      <c r="J330" s="161"/>
    </row>
    <row r="331" spans="10:10" x14ac:dyDescent="0.2">
      <c r="J331" s="161"/>
    </row>
    <row r="332" spans="10:10" x14ac:dyDescent="0.2">
      <c r="J332" s="161"/>
    </row>
    <row r="333" spans="10:10" x14ac:dyDescent="0.2">
      <c r="J333" s="161"/>
    </row>
    <row r="334" spans="10:10" x14ac:dyDescent="0.2">
      <c r="J334" s="161"/>
    </row>
    <row r="335" spans="10:10" x14ac:dyDescent="0.2">
      <c r="J335" s="161"/>
    </row>
    <row r="336" spans="10:10" x14ac:dyDescent="0.2">
      <c r="J336" s="161"/>
    </row>
    <row r="337" spans="10:10" x14ac:dyDescent="0.2">
      <c r="J337" s="161"/>
    </row>
    <row r="338" spans="10:10" x14ac:dyDescent="0.2">
      <c r="J338" s="161"/>
    </row>
    <row r="339" spans="10:10" x14ac:dyDescent="0.2">
      <c r="J339" s="161"/>
    </row>
    <row r="340" spans="10:10" x14ac:dyDescent="0.2">
      <c r="J340" s="161"/>
    </row>
    <row r="341" spans="10:10" x14ac:dyDescent="0.2">
      <c r="J341" s="161"/>
    </row>
    <row r="342" spans="10:10" x14ac:dyDescent="0.2">
      <c r="J342" s="161"/>
    </row>
    <row r="343" spans="10:10" x14ac:dyDescent="0.2">
      <c r="J343" s="161"/>
    </row>
    <row r="344" spans="10:10" x14ac:dyDescent="0.2">
      <c r="J344" s="161"/>
    </row>
    <row r="345" spans="10:10" x14ac:dyDescent="0.2">
      <c r="J345" s="161"/>
    </row>
    <row r="346" spans="10:10" x14ac:dyDescent="0.2">
      <c r="J346" s="161"/>
    </row>
    <row r="347" spans="10:10" x14ac:dyDescent="0.2">
      <c r="J347" s="161"/>
    </row>
    <row r="348" spans="10:10" x14ac:dyDescent="0.2">
      <c r="J348" s="161"/>
    </row>
    <row r="349" spans="10:10" x14ac:dyDescent="0.2">
      <c r="J349" s="161"/>
    </row>
    <row r="350" spans="10:10" x14ac:dyDescent="0.2">
      <c r="J350" s="161"/>
    </row>
    <row r="351" spans="10:10" x14ac:dyDescent="0.2">
      <c r="J351" s="161"/>
    </row>
    <row r="352" spans="10:10" x14ac:dyDescent="0.2">
      <c r="J352" s="161"/>
    </row>
    <row r="353" spans="10:10" x14ac:dyDescent="0.2">
      <c r="J353" s="161"/>
    </row>
    <row r="354" spans="10:10" x14ac:dyDescent="0.2">
      <c r="J354" s="161"/>
    </row>
    <row r="355" spans="10:10" x14ac:dyDescent="0.2">
      <c r="J355" s="161"/>
    </row>
    <row r="356" spans="10:10" x14ac:dyDescent="0.2">
      <c r="J356" s="161"/>
    </row>
    <row r="357" spans="10:10" x14ac:dyDescent="0.2">
      <c r="J357" s="161"/>
    </row>
    <row r="358" spans="10:10" x14ac:dyDescent="0.2">
      <c r="J358" s="161"/>
    </row>
    <row r="359" spans="10:10" x14ac:dyDescent="0.2">
      <c r="J359" s="161"/>
    </row>
    <row r="360" spans="10:10" x14ac:dyDescent="0.2">
      <c r="J360" s="161"/>
    </row>
    <row r="361" spans="10:10" x14ac:dyDescent="0.2">
      <c r="J361" s="161"/>
    </row>
  </sheetData>
  <sheetProtection algorithmName="SHA-512" hashValue="LuZVdCo3BTlj9VE6UTm9IZST9SHFbMQZo44H6Tf0ZXCnWHmdy13ous2dQPRLC7q/gX2ND9nQg/DF/LtyVwJ5+Q==" saltValue="IDVdMSTR7cvyd+vWS/CXiA==" spinCount="100000" sheet="1" objects="1" scenarios="1"/>
  <mergeCells count="19">
    <mergeCell ref="D19:D20"/>
    <mergeCell ref="A49:G49"/>
    <mergeCell ref="A55:J55"/>
    <mergeCell ref="I1:J6"/>
    <mergeCell ref="A7:J7"/>
    <mergeCell ref="E19:E20"/>
    <mergeCell ref="F19:F20"/>
    <mergeCell ref="I19:J19"/>
    <mergeCell ref="G19:H19"/>
    <mergeCell ref="A1:H6"/>
    <mergeCell ref="A9:B9"/>
    <mergeCell ref="A15:B15"/>
    <mergeCell ref="A11:B11"/>
    <mergeCell ref="A12:B12"/>
    <mergeCell ref="A13:B13"/>
    <mergeCell ref="A14:B14"/>
    <mergeCell ref="A19:A20"/>
    <mergeCell ref="B19:B20"/>
    <mergeCell ref="C19:C20"/>
  </mergeCells>
  <pageMargins left="0.51181102362204722" right="0.51181102362204722" top="0.78740157480314965" bottom="0.78740157480314965" header="0.31496062992125984" footer="0.31496062992125984"/>
  <pageSetup paperSize="9" scale="49" fitToHeight="0" orientation="portrait" r:id="rId1"/>
  <rowBreaks count="1" manualBreakCount="1">
    <brk id="43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7</vt:i4>
      </vt:variant>
    </vt:vector>
  </HeadingPairs>
  <TitlesOfParts>
    <vt:vector size="10" baseType="lpstr">
      <vt:lpstr>15ª Medição (2)</vt:lpstr>
      <vt:lpstr>1ª a 15ª Med</vt:lpstr>
      <vt:lpstr>ORÇAMENTO</vt:lpstr>
      <vt:lpstr>'15ª Medição (2)'!Area_de_impressao</vt:lpstr>
      <vt:lpstr>'1ª a 15ª Med'!Area_de_impressao</vt:lpstr>
      <vt:lpstr>ORÇAMENTO!Area_de_impressao</vt:lpstr>
      <vt:lpstr>orça</vt:lpstr>
      <vt:lpstr>'15ª Medição (2)'!Titulos_de_impressao</vt:lpstr>
      <vt:lpstr>'1ª a 15ª Med'!Titulos_de_impressao</vt:lpstr>
      <vt:lpstr>ORÇAMENTO!Titulos_de_impressao</vt:lpstr>
    </vt:vector>
  </TitlesOfParts>
  <Company>Chip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Engenharia</cp:lastModifiedBy>
  <cp:lastPrinted>2019-07-03T18:19:05Z</cp:lastPrinted>
  <dcterms:created xsi:type="dcterms:W3CDTF">2001-07-17T15:43:44Z</dcterms:created>
  <dcterms:modified xsi:type="dcterms:W3CDTF">2019-07-04T13:49:15Z</dcterms:modified>
</cp:coreProperties>
</file>