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ANEXOS\ANEXO VIII\"/>
    </mc:Choice>
  </mc:AlternateContent>
  <bookViews>
    <workbookView xWindow="0" yWindow="0" windowWidth="20400" windowHeight="7155"/>
  </bookViews>
  <sheets>
    <sheet name="MDC" sheetId="1" r:id="rId1"/>
  </sheets>
  <externalReferences>
    <externalReference r:id="rId2"/>
    <externalReference r:id="rId3"/>
  </externalReferences>
  <definedNames>
    <definedName name="_xlnm.Print_Area" localSheetId="0">MDC!$A$1:$G$177</definedName>
    <definedName name="indicebdi">[2]PLANILHA!$B$7</definedName>
    <definedName name="indicels">[2]PLANILHA!$B$6</definedName>
    <definedName name="MDC">MDC!$1:$1048576</definedName>
    <definedName name="orça">[1]ORÇAMENTO!$1:$1048576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0" i="1" l="1"/>
  <c r="B170" i="1"/>
  <c r="A170" i="1"/>
  <c r="D170" i="1" s="1"/>
  <c r="C168" i="1"/>
  <c r="B168" i="1"/>
  <c r="A168" i="1"/>
  <c r="D168" i="1" s="1"/>
  <c r="A166" i="1"/>
  <c r="D166" i="1" s="1"/>
  <c r="A164" i="1"/>
  <c r="B164" i="1" s="1"/>
  <c r="D162" i="1"/>
  <c r="B162" i="1"/>
  <c r="A162" i="1"/>
  <c r="B160" i="1"/>
  <c r="A160" i="1"/>
  <c r="D160" i="1" s="1"/>
  <c r="F156" i="1"/>
  <c r="F155" i="1"/>
  <c r="F153" i="1"/>
  <c r="F152" i="1"/>
  <c r="F158" i="1" s="1"/>
  <c r="C150" i="1" s="1"/>
  <c r="D150" i="1"/>
  <c r="B150" i="1"/>
  <c r="A150" i="1"/>
  <c r="C147" i="1"/>
  <c r="C148" i="1" s="1"/>
  <c r="C144" i="1" s="1"/>
  <c r="A144" i="1"/>
  <c r="B144" i="1" s="1"/>
  <c r="C142" i="1"/>
  <c r="C141" i="1"/>
  <c r="C140" i="1"/>
  <c r="D137" i="1"/>
  <c r="C137" i="1"/>
  <c r="A137" i="1"/>
  <c r="B137" i="1" s="1"/>
  <c r="B136" i="1"/>
  <c r="A136" i="1"/>
  <c r="E127" i="1"/>
  <c r="G127" i="1" s="1"/>
  <c r="G126" i="1"/>
  <c r="E126" i="1"/>
  <c r="E125" i="1"/>
  <c r="G125" i="1" s="1"/>
  <c r="G124" i="1"/>
  <c r="E124" i="1"/>
  <c r="E123" i="1"/>
  <c r="G123" i="1" s="1"/>
  <c r="G122" i="1"/>
  <c r="E122" i="1"/>
  <c r="E121" i="1"/>
  <c r="G121" i="1" s="1"/>
  <c r="E113" i="1"/>
  <c r="G113" i="1" s="1"/>
  <c r="G112" i="1"/>
  <c r="E112" i="1"/>
  <c r="E111" i="1"/>
  <c r="G111" i="1" s="1"/>
  <c r="G110" i="1"/>
  <c r="E110" i="1"/>
  <c r="E109" i="1"/>
  <c r="G109" i="1" s="1"/>
  <c r="G114" i="1" s="1"/>
  <c r="C115" i="1" s="1"/>
  <c r="C118" i="1" s="1"/>
  <c r="G101" i="1"/>
  <c r="E101" i="1"/>
  <c r="E100" i="1"/>
  <c r="G100" i="1" s="1"/>
  <c r="G99" i="1"/>
  <c r="E99" i="1"/>
  <c r="E98" i="1"/>
  <c r="G98" i="1" s="1"/>
  <c r="G97" i="1"/>
  <c r="G102" i="1" s="1"/>
  <c r="C103" i="1" s="1"/>
  <c r="C106" i="1" s="1"/>
  <c r="E97" i="1"/>
  <c r="G89" i="1"/>
  <c r="E89" i="1"/>
  <c r="E87" i="1"/>
  <c r="G87" i="1" s="1"/>
  <c r="G86" i="1"/>
  <c r="E86" i="1"/>
  <c r="E85" i="1"/>
  <c r="G85" i="1" s="1"/>
  <c r="G84" i="1"/>
  <c r="E84" i="1"/>
  <c r="E76" i="1"/>
  <c r="G76" i="1" s="1"/>
  <c r="G75" i="1"/>
  <c r="E75" i="1"/>
  <c r="E74" i="1"/>
  <c r="G74" i="1" s="1"/>
  <c r="G73" i="1"/>
  <c r="E73" i="1"/>
  <c r="E72" i="1"/>
  <c r="G72" i="1" s="1"/>
  <c r="E64" i="1"/>
  <c r="G64" i="1" s="1"/>
  <c r="G63" i="1"/>
  <c r="E63" i="1"/>
  <c r="E62" i="1"/>
  <c r="G62" i="1" s="1"/>
  <c r="G61" i="1"/>
  <c r="E61" i="1"/>
  <c r="E60" i="1"/>
  <c r="G60" i="1" s="1"/>
  <c r="A57" i="1"/>
  <c r="B57" i="1" s="1"/>
  <c r="B56" i="1"/>
  <c r="A56" i="1"/>
  <c r="D54" i="1"/>
  <c r="B54" i="1"/>
  <c r="A54" i="1"/>
  <c r="C49" i="1"/>
  <c r="F49" i="1" s="1"/>
  <c r="F48" i="1"/>
  <c r="E48" i="1"/>
  <c r="C48" i="1"/>
  <c r="E47" i="1"/>
  <c r="C47" i="1"/>
  <c r="F47" i="1" s="1"/>
  <c r="F50" i="1" s="1"/>
  <c r="A45" i="1"/>
  <c r="D45" i="1" s="1"/>
  <c r="A43" i="1"/>
  <c r="D43" i="1" s="1"/>
  <c r="C41" i="1"/>
  <c r="A41" i="1"/>
  <c r="B41" i="1" s="1"/>
  <c r="C39" i="1"/>
  <c r="A39" i="1"/>
  <c r="B39" i="1" s="1"/>
  <c r="F36" i="1"/>
  <c r="C35" i="1"/>
  <c r="F35" i="1" s="1"/>
  <c r="F34" i="1"/>
  <c r="F37" i="1" s="1"/>
  <c r="C32" i="1" s="1"/>
  <c r="C34" i="1"/>
  <c r="D32" i="1"/>
  <c r="B32" i="1"/>
  <c r="A32" i="1"/>
  <c r="A30" i="1"/>
  <c r="B30" i="1" s="1"/>
  <c r="C28" i="1"/>
  <c r="A28" i="1"/>
  <c r="D28" i="1" s="1"/>
  <c r="E26" i="1"/>
  <c r="D24" i="1"/>
  <c r="C24" i="1"/>
  <c r="B24" i="1"/>
  <c r="A24" i="1"/>
  <c r="A22" i="1"/>
  <c r="D22" i="1" s="1"/>
  <c r="G19" i="1"/>
  <c r="D18" i="1"/>
  <c r="G18" i="1" s="1"/>
  <c r="D17" i="1"/>
  <c r="G17" i="1" s="1"/>
  <c r="G16" i="1"/>
  <c r="G20" i="1" s="1"/>
  <c r="C14" i="1" s="1"/>
  <c r="C51" i="1" s="1"/>
  <c r="C52" i="1" s="1"/>
  <c r="C45" i="1" s="1"/>
  <c r="C54" i="1" s="1"/>
  <c r="D14" i="1"/>
  <c r="A14" i="1"/>
  <c r="B14" i="1" s="1"/>
  <c r="B13" i="1"/>
  <c r="E11" i="1"/>
  <c r="D9" i="1"/>
  <c r="C9" i="1"/>
  <c r="B9" i="1"/>
  <c r="A9" i="1"/>
  <c r="A7" i="1"/>
  <c r="B7" i="1" s="1"/>
  <c r="G65" i="1" l="1"/>
  <c r="C66" i="1" s="1"/>
  <c r="C69" i="1" s="1"/>
  <c r="G90" i="1"/>
  <c r="C91" i="1" s="1"/>
  <c r="C94" i="1" s="1"/>
  <c r="G128" i="1"/>
  <c r="C129" i="1" s="1"/>
  <c r="C132" i="1" s="1"/>
  <c r="G77" i="1"/>
  <c r="C78" i="1" s="1"/>
  <c r="C81" i="1" s="1"/>
  <c r="D39" i="1"/>
  <c r="D41" i="1"/>
  <c r="D57" i="1"/>
  <c r="D144" i="1"/>
  <c r="D164" i="1"/>
  <c r="B22" i="1"/>
  <c r="B28" i="1"/>
  <c r="B45" i="1"/>
  <c r="D30" i="1"/>
  <c r="B43" i="1"/>
  <c r="B166" i="1"/>
  <c r="C134" i="1" l="1"/>
  <c r="C57" i="1" s="1"/>
</calcChain>
</file>

<file path=xl/sharedStrings.xml><?xml version="1.0" encoding="utf-8"?>
<sst xmlns="http://schemas.openxmlformats.org/spreadsheetml/2006/main" count="226" uniqueCount="128">
  <si>
    <t>MEMÓRIA DE CÁLCULO</t>
  </si>
  <si>
    <t>Obra:</t>
  </si>
  <si>
    <t>Recapeamento Asfáltico de Vias Urbanas no Município de Conceição do Castelo/ES</t>
  </si>
  <si>
    <t>Endereço:</t>
  </si>
  <si>
    <t>Rua Maria Ribeiro Soares, Bairro Arthur Soares, Conceição do Castelo/ES</t>
  </si>
  <si>
    <t>Proprietário:</t>
  </si>
  <si>
    <t xml:space="preserve">Prefeitura de Conceição do Castelo - ES </t>
  </si>
  <si>
    <t>Orçamentista:</t>
  </si>
  <si>
    <t>Alex Nali Ferreira</t>
  </si>
  <si>
    <t>Placa de obra padrão Caixa</t>
  </si>
  <si>
    <t>comprimento (m)</t>
  </si>
  <si>
    <t>altura (m)</t>
  </si>
  <si>
    <t>área (m²)</t>
  </si>
  <si>
    <t>DIMENSÕES</t>
  </si>
  <si>
    <t>Escavação para assentamento das tubulações e execução dos possos de visita.
A composição das caixas ralo já contemplam a escavação para sua execução</t>
  </si>
  <si>
    <t>largura (m)</t>
  </si>
  <si>
    <t xml:space="preserve">comprimento (m) </t>
  </si>
  <si>
    <t>quantidade (unid.)</t>
  </si>
  <si>
    <t>volume (m³)</t>
  </si>
  <si>
    <t>POÇOS DE VISITA (h=0,8m) + CHAMINÉ (h=0,6m)</t>
  </si>
  <si>
    <r>
      <t xml:space="preserve">TUBULAÇÃO </t>
    </r>
    <r>
      <rPr>
        <sz val="10"/>
        <rFont val="Calibri"/>
        <family val="2"/>
      </rPr>
      <t>Ø300mm</t>
    </r>
  </si>
  <si>
    <r>
      <t xml:space="preserve">TUBULAÇÃO </t>
    </r>
    <r>
      <rPr>
        <sz val="10"/>
        <rFont val="Calibri"/>
        <family val="2"/>
      </rPr>
      <t>Ø400mm</t>
    </r>
  </si>
  <si>
    <r>
      <t xml:space="preserve">TUBULAÇÃO </t>
    </r>
    <r>
      <rPr>
        <sz val="10"/>
        <rFont val="Calibri"/>
        <family val="2"/>
      </rPr>
      <t>Ø600mm</t>
    </r>
  </si>
  <si>
    <t>TOTAL =</t>
  </si>
  <si>
    <t>Conforme projeto (4 unidades)</t>
  </si>
  <si>
    <t>Acréscimo de 60cm de altura para cada poço de visita</t>
  </si>
  <si>
    <t>DIMENÇÕES</t>
  </si>
  <si>
    <t>total (m)</t>
  </si>
  <si>
    <t>60cm a mais para os PVs</t>
  </si>
  <si>
    <t>Uma para cada poço de visita (idem item 02.02)</t>
  </si>
  <si>
    <t>Conforme projeto</t>
  </si>
  <si>
    <t>Camada de 10cm de areia para assentamento da tubulação</t>
  </si>
  <si>
    <t>espessura (m)</t>
  </si>
  <si>
    <t>Conforme projeto
(4,44 + 4,65 + 7,08 + 5,63 + 5,07 + 4,85 + 4,02 + 3,81) m</t>
  </si>
  <si>
    <t>Conforme projeto
(25,6 + 15,81) m</t>
  </si>
  <si>
    <t>Conforme projeto
(10,0 + 10,0) m</t>
  </si>
  <si>
    <t xml:space="preserve">O volume de reaterro mecanizado será igual ao (volume de escavação das valas conforme os diametros do tubo menos o volume ocupado pelos tubos). </t>
  </si>
  <si>
    <t>Volume ocupado pela tubulação</t>
  </si>
  <si>
    <t>π/4</t>
  </si>
  <si>
    <t>Diâmetro (m)</t>
  </si>
  <si>
    <t>Extensão (m)</t>
  </si>
  <si>
    <t xml:space="preserve">Volume (m) </t>
  </si>
  <si>
    <t xml:space="preserve">V = (π x D²) / 4 </t>
  </si>
  <si>
    <t>Ø300mm</t>
  </si>
  <si>
    <t>Ø400mm</t>
  </si>
  <si>
    <t>Ø600mm</t>
  </si>
  <si>
    <t>Volume total de escavação (idem item 03.01)</t>
  </si>
  <si>
    <t xml:space="preserve">Reaterro (diferença) = </t>
  </si>
  <si>
    <t>Idem item 02.10</t>
  </si>
  <si>
    <t>Será considerado para efeito de pagamento, a divisão do comprimento de 100 em 100 metros, ou seja, o intervalo de 5 estacas.
Espessura do asfalto de 5cm</t>
  </si>
  <si>
    <t>largura 1 (m)</t>
  </si>
  <si>
    <t>largura 2 (m)</t>
  </si>
  <si>
    <t>largura média (m)</t>
  </si>
  <si>
    <t>área(m²)</t>
  </si>
  <si>
    <t>ESTACA 00 A 05</t>
  </si>
  <si>
    <t>ESTACA 00 A 01</t>
  </si>
  <si>
    <t>ESTACA 01 A 02</t>
  </si>
  <si>
    <t>ESTACA 02 A 03</t>
  </si>
  <si>
    <t>ESTACA 03 A 04</t>
  </si>
  <si>
    <t>ESTACA 04 A 05</t>
  </si>
  <si>
    <t>SUB-TOTAL 01 =</t>
  </si>
  <si>
    <t>Área recapeada</t>
  </si>
  <si>
    <t>m²</t>
  </si>
  <si>
    <t>Espessura</t>
  </si>
  <si>
    <t xml:space="preserve">m </t>
  </si>
  <si>
    <t>Peso específico</t>
  </si>
  <si>
    <t>t/m³</t>
  </si>
  <si>
    <t>Volume parcial</t>
  </si>
  <si>
    <t>T</t>
  </si>
  <si>
    <t>ESTACA 05 A 10</t>
  </si>
  <si>
    <t>ESTACA 05 A 06</t>
  </si>
  <si>
    <t>ESTACA 06 A 07</t>
  </si>
  <si>
    <t>ESTACA 07 A 08</t>
  </si>
  <si>
    <t>ESTACA 08 A 09</t>
  </si>
  <si>
    <t>ESTACA 09 A 10</t>
  </si>
  <si>
    <t>Peso parcial</t>
  </si>
  <si>
    <t>ESTACA 10 A 15 + CABECEIRA DA PONTE</t>
  </si>
  <si>
    <t>ESTACA 10 A 11</t>
  </si>
  <si>
    <t>ESTACA 11 A 12</t>
  </si>
  <si>
    <t>ESTACA 12 A 13</t>
  </si>
  <si>
    <t>ESTACA 13 A 14</t>
  </si>
  <si>
    <t>CABECEIRA DA PONTE</t>
  </si>
  <si>
    <t>Área obtida através de comando em programa de CAD</t>
  </si>
  <si>
    <t>ESTACA 14 A 15</t>
  </si>
  <si>
    <t>ESTACA 15 A 20</t>
  </si>
  <si>
    <t>ESTACA 15 A 16</t>
  </si>
  <si>
    <t>ESTACA 16 A 17</t>
  </si>
  <si>
    <t>ESTACA 17 A 18</t>
  </si>
  <si>
    <t>ESTACA 18 A 19</t>
  </si>
  <si>
    <t>ESTACA 19 A 20</t>
  </si>
  <si>
    <t>ESTACA 20 A 25</t>
  </si>
  <si>
    <t>ESTACA 20 A 21</t>
  </si>
  <si>
    <t>ESTACA 21 A 22</t>
  </si>
  <si>
    <t>ESTACA 22 A 23</t>
  </si>
  <si>
    <t>ESTACA 23 A 24</t>
  </si>
  <si>
    <t>ESTACA 24 A 25</t>
  </si>
  <si>
    <t>ESTACA 25 A 32</t>
  </si>
  <si>
    <t>ESTACA 25 A 26</t>
  </si>
  <si>
    <t>ESTACA 26 A 27</t>
  </si>
  <si>
    <t>ESTACA 27 A 28</t>
  </si>
  <si>
    <t>ESTACA 28 A 29</t>
  </si>
  <si>
    <t>ESTACA 29 A 30</t>
  </si>
  <si>
    <t>ESTACA 30 A 31</t>
  </si>
  <si>
    <t>ESTACA 31 A 32</t>
  </si>
  <si>
    <t>PESO TOTAL =</t>
  </si>
  <si>
    <t>Conforme projeto.</t>
  </si>
  <si>
    <t>TRECHO:</t>
  </si>
  <si>
    <t>TOTAL (m)</t>
  </si>
  <si>
    <t>PROJETO</t>
  </si>
  <si>
    <t>10,28 + 12,34 + 15,00 + 24,16 + 17,50 + 8,58 + 18,78 + 21,45 + 29,94 + 5,65</t>
  </si>
  <si>
    <t>PRANCHA 01/03</t>
  </si>
  <si>
    <t>4,11 + 18,00 + 16,45 + 28,49 + 9,42 + 19,62 + 11,60 + 3,48 + 19,56 + 30,06 + 15,76 + 4,59 + 1,72 + 3,51 + 3,95 + 3,50 + 18,82 + 3,03 + 6,65</t>
  </si>
  <si>
    <t>PRANCHA 02/03</t>
  </si>
  <si>
    <t>Linhas Duplas Contínuas e de Borda, percorrem 32 estacas, totalizando comprimento igual a 32 estacas x 20 metros.
Linha de Retenção terá o comprimento igual a largura da rua, naquele ponto, sendo de 9 metros.</t>
  </si>
  <si>
    <t>extensão (m)</t>
  </si>
  <si>
    <t>quantidade (unid)</t>
  </si>
  <si>
    <t>Linha Dupla Contínua (amarela)</t>
  </si>
  <si>
    <t>Linha de Borda (branca)</t>
  </si>
  <si>
    <t>Linha de Retenção (branca)</t>
  </si>
  <si>
    <t>Faixa de Travessia de Pedestres</t>
  </si>
  <si>
    <t>Para duas placas para identificação de rua, conforme projeto</t>
  </si>
  <si>
    <t>Placas indicativas de Passagem Sinalizada de Pedestres (A-32b), conforme projeto de sinalização</t>
  </si>
  <si>
    <t>Placas indicativas de Velocidade Máxima Permitida (R-19), conforme projeto de sinalização</t>
  </si>
  <si>
    <t>Duas placas, conforme projeto</t>
  </si>
  <si>
    <t>Para placas indicativas de Velocidade Máxima Permitida (R-19), conforme projeto de sinalização</t>
  </si>
  <si>
    <t>Para placas indicativas de Passagem Sinalizada de Pedestres (A-32b), conforme projeto de sinalização</t>
  </si>
  <si>
    <t>Engenheiro Civil</t>
  </si>
  <si>
    <t>CREA-ES 039390/D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</si>
</sst>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_(* #,##0.00_);_(* \(#,##0.00\);_(* &quot;-&quot;??_);_(@_)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Calibri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6">
    <xf numFmtId="0" fontId="0" fillId="0" borderId="0" xfId="0"/>
    <xf numFmtId="0" fontId="2" fillId="2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3" borderId="0" xfId="0" applyFont="1" applyFill="1" applyBorder="1" applyAlignment="1">
      <alignment horizontal="left" vertical="center"/>
    </xf>
    <xf numFmtId="49" fontId="1" fillId="4" borderId="0" xfId="0" applyNumberFormat="1" applyFont="1" applyFill="1" applyBorder="1" applyAlignment="1">
      <alignment vertical="center"/>
    </xf>
    <xf numFmtId="49" fontId="1" fillId="3" borderId="0" xfId="0" applyNumberFormat="1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49" fontId="1" fillId="3" borderId="0" xfId="0" applyNumberFormat="1" applyFont="1" applyFill="1" applyBorder="1" applyAlignment="1">
      <alignment horizontal="left" vertical="center"/>
    </xf>
    <xf numFmtId="44" fontId="1" fillId="3" borderId="0" xfId="2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2" fontId="3" fillId="2" borderId="0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2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2" fontId="4" fillId="0" borderId="2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right" vertical="center" wrapText="1"/>
    </xf>
    <xf numFmtId="2" fontId="0" fillId="0" borderId="0" xfId="0" applyNumberFormat="1" applyBorder="1" applyAlignment="1">
      <alignment horizontal="right" vertical="center" wrapText="1"/>
    </xf>
    <xf numFmtId="2" fontId="0" fillId="0" borderId="0" xfId="0" applyNumberFormat="1" applyBorder="1" applyAlignment="1">
      <alignment vertical="center" wrapText="1"/>
    </xf>
    <xf numFmtId="1" fontId="3" fillId="2" borderId="0" xfId="0" applyNumberFormat="1" applyFont="1" applyFill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left" vertical="center" wrapText="1"/>
    </xf>
    <xf numFmtId="2" fontId="1" fillId="0" borderId="5" xfId="0" applyNumberFormat="1" applyFont="1" applyBorder="1" applyAlignment="1">
      <alignment horizontal="left" vertical="center" wrapText="1"/>
    </xf>
    <xf numFmtId="2" fontId="0" fillId="0" borderId="5" xfId="0" applyNumberFormat="1" applyBorder="1" applyAlignment="1">
      <alignment vertical="center" wrapText="1"/>
    </xf>
    <xf numFmtId="0" fontId="4" fillId="0" borderId="1" xfId="0" applyNumberFormat="1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right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1" fillId="0" borderId="0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righ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right" vertical="center" wrapText="1"/>
    </xf>
    <xf numFmtId="2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2" fontId="1" fillId="0" borderId="1" xfId="0" applyNumberFormat="1" applyFont="1" applyBorder="1" applyAlignment="1">
      <alignment horizontal="left" vertical="center" wrapText="1"/>
    </xf>
    <xf numFmtId="0" fontId="0" fillId="0" borderId="6" xfId="0" applyNumberForma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right" vertical="center" wrapText="1"/>
    </xf>
    <xf numFmtId="2" fontId="0" fillId="0" borderId="4" xfId="0" applyNumberFormat="1" applyBorder="1" applyAlignment="1">
      <alignment vertical="center" wrapText="1"/>
    </xf>
    <xf numFmtId="0" fontId="0" fillId="0" borderId="4" xfId="0" applyNumberFormat="1" applyBorder="1" applyAlignment="1">
      <alignment vertical="center" wrapText="1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164" fontId="1" fillId="0" borderId="1" xfId="1" applyFont="1" applyFill="1" applyBorder="1" applyAlignment="1">
      <alignment horizontal="center" vertical="distributed"/>
    </xf>
    <xf numFmtId="164" fontId="4" fillId="0" borderId="1" xfId="1" applyFont="1" applyFill="1" applyBorder="1" applyAlignment="1">
      <alignment vertical="distributed"/>
    </xf>
    <xf numFmtId="2" fontId="6" fillId="0" borderId="1" xfId="0" applyNumberFormat="1" applyFont="1" applyBorder="1" applyAlignment="1">
      <alignment horizontal="right" vertical="center" wrapText="1"/>
    </xf>
    <xf numFmtId="2" fontId="3" fillId="0" borderId="1" xfId="0" applyNumberFormat="1" applyFont="1" applyBorder="1" applyAlignment="1">
      <alignment vertical="center" wrapText="1"/>
    </xf>
    <xf numFmtId="2" fontId="3" fillId="0" borderId="0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textRotation="90" wrapText="1"/>
    </xf>
    <xf numFmtId="0" fontId="1" fillId="0" borderId="5" xfId="0" applyFont="1" applyFill="1" applyBorder="1" applyAlignment="1">
      <alignment vertical="center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textRotation="90" wrapText="1"/>
    </xf>
    <xf numFmtId="0" fontId="1" fillId="0" borderId="7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right" vertical="center" wrapText="1"/>
    </xf>
    <xf numFmtId="2" fontId="0" fillId="0" borderId="5" xfId="0" applyNumberForma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horizontal="center" vertical="center" textRotation="90" wrapText="1"/>
    </xf>
    <xf numFmtId="0" fontId="3" fillId="0" borderId="1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horizontal="center" vertical="center" textRotation="90" wrapText="1"/>
    </xf>
    <xf numFmtId="2" fontId="1" fillId="0" borderId="0" xfId="0" applyNumberFormat="1" applyFont="1" applyBorder="1" applyAlignment="1">
      <alignment horizontal="right" vertical="center" wrapText="1"/>
    </xf>
    <xf numFmtId="0" fontId="3" fillId="0" borderId="0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right" vertical="center" wrapText="1"/>
    </xf>
    <xf numFmtId="2" fontId="8" fillId="0" borderId="10" xfId="0" applyNumberFormat="1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vertical="center" wrapText="1"/>
    </xf>
    <xf numFmtId="0" fontId="3" fillId="2" borderId="0" xfId="0" applyNumberFormat="1" applyFont="1" applyFill="1" applyBorder="1" applyAlignment="1">
      <alignment vertical="center" wrapText="1"/>
    </xf>
    <xf numFmtId="2" fontId="4" fillId="0" borderId="3" xfId="0" applyNumberFormat="1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/>
    </xf>
    <xf numFmtId="2" fontId="10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11" fillId="0" borderId="0" xfId="0" applyNumberFormat="1" applyFont="1" applyBorder="1" applyAlignment="1">
      <alignment horizontal="center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CAPEAMENTO%20ARTHUR%20SOARES/%23LICITA&#199;&#195;O/OR&#199;AMENTO%20RECAPEAMENTO%20ARTHUR%20SOARES%20REV0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RONOGRAMA 02"/>
      <sheetName val="BDI"/>
    </sheetNames>
    <sheetDataSet>
      <sheetData sheetId="0"/>
      <sheetData sheetId="1"/>
      <sheetData sheetId="2">
        <row r="1">
          <cell r="A1" t="str">
            <v>PREFEITURA DE CONCEIÇÃO DO CASTELO</v>
          </cell>
        </row>
        <row r="3">
          <cell r="A3" t="str">
            <v>Av. José Grilo, 426 - Centro</v>
          </cell>
        </row>
        <row r="4">
          <cell r="A4" t="str">
            <v>Conceição do Castelo - ES - CEP 29370-000</v>
          </cell>
        </row>
        <row r="5">
          <cell r="A5" t="str">
            <v xml:space="preserve">Telefone (28) 3547-1101 </v>
          </cell>
        </row>
        <row r="7">
          <cell r="A7" t="str">
            <v>PLANILHA ORÇAMENTÁRIA</v>
          </cell>
        </row>
        <row r="9">
          <cell r="A9" t="str">
            <v>Obra</v>
          </cell>
          <cell r="C9" t="str">
            <v>RECAPEAMENTO DE VIAS URBANAS NO MUNICÍPIO DE CONCEIÇÃO DO CASTELO</v>
          </cell>
        </row>
        <row r="10">
          <cell r="A10" t="str">
            <v>Contrato</v>
          </cell>
          <cell r="C10" t="str">
            <v>1054578-69  /  MCIDADES 868719/2018</v>
          </cell>
        </row>
        <row r="11">
          <cell r="A11" t="str">
            <v>Endereço</v>
          </cell>
          <cell r="C11" t="str">
            <v>RUA MARIA RIBEIRO SOARES, BAIRRO ARTHUR SOARES, CONCEIÇÃO DO CASTELO/ES</v>
          </cell>
        </row>
        <row r="12">
          <cell r="A12" t="str">
            <v>Proprietário</v>
          </cell>
          <cell r="C12" t="str">
            <v xml:space="preserve">PREFEITURA DE CONCEIÇÃO DO CASTELO - ES </v>
          </cell>
        </row>
        <row r="13">
          <cell r="A13" t="str">
            <v>Referencial de preços</v>
          </cell>
          <cell r="C13" t="str">
            <v>SINAPI (OUTUBRO/2018)</v>
          </cell>
        </row>
        <row r="14">
          <cell r="A14" t="str">
            <v>BDI</v>
          </cell>
          <cell r="C14">
            <v>0.26790000000000003</v>
          </cell>
        </row>
        <row r="15">
          <cell r="A15" t="str">
            <v>Encargos Sociais (SINAPI)</v>
          </cell>
          <cell r="C15">
            <v>0.87239999999999995</v>
          </cell>
        </row>
        <row r="16">
          <cell r="A16" t="str">
            <v>Orçamentista</v>
          </cell>
          <cell r="C16" t="str">
            <v>ALEX NALI FERREIRA</v>
          </cell>
        </row>
        <row r="17">
          <cell r="A17" t="str">
            <v>Data</v>
          </cell>
          <cell r="C17" t="str">
            <v>10 DE ABRIL DE 2019</v>
          </cell>
        </row>
        <row r="19">
          <cell r="A19" t="str">
            <v>ITEM</v>
          </cell>
          <cell r="B19" t="str">
            <v>FONTE</v>
          </cell>
          <cell r="C19" t="str">
            <v>CÓDIGO</v>
          </cell>
          <cell r="D19" t="str">
            <v>ESPECIFICAÇÃO</v>
          </cell>
          <cell r="E19" t="str">
            <v>CONTRATADO</v>
          </cell>
        </row>
        <row r="20">
          <cell r="E20" t="str">
            <v>UNID.</v>
          </cell>
          <cell r="F20" t="str">
            <v>QUANT.</v>
          </cell>
          <cell r="G20" t="str">
            <v>VALOR</v>
          </cell>
          <cell r="H20" t="str">
            <v>VALOR TOTAL</v>
          </cell>
        </row>
        <row r="21">
          <cell r="G21" t="str">
            <v>UNITÁRIO</v>
          </cell>
        </row>
        <row r="22">
          <cell r="A22">
            <v>1</v>
          </cell>
          <cell r="D22" t="str">
            <v>SERVIÇOS PRELIMINARES</v>
          </cell>
          <cell r="H22">
            <v>865.4</v>
          </cell>
          <cell r="I22">
            <v>2.2919127182219902E-3</v>
          </cell>
        </row>
        <row r="23">
          <cell r="A23" t="str">
            <v>01.01</v>
          </cell>
          <cell r="B23" t="str">
            <v>SINAPI</v>
          </cell>
          <cell r="C23" t="str">
            <v>74209/001</v>
          </cell>
          <cell r="D23" t="str">
            <v>PLACA DE OBRA EM CHAPA DE ACO GALVANIZADO</v>
          </cell>
          <cell r="E23" t="str">
            <v>M2</v>
          </cell>
          <cell r="F23">
            <v>2.5</v>
          </cell>
          <cell r="G23">
            <v>346.16</v>
          </cell>
          <cell r="H23">
            <v>865.4</v>
          </cell>
          <cell r="I23">
            <v>273.02</v>
          </cell>
        </row>
        <row r="24">
          <cell r="A24">
            <v>2</v>
          </cell>
          <cell r="D24" t="str">
            <v>DRENAGEM</v>
          </cell>
          <cell r="H24">
            <v>36967.18</v>
          </cell>
        </row>
        <row r="25">
          <cell r="A25" t="str">
            <v>02.01</v>
          </cell>
          <cell r="B25" t="str">
            <v>SINAPI</v>
          </cell>
          <cell r="C25">
            <v>90106</v>
          </cell>
          <cell r="D25" t="str">
    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    </cell>
          <cell r="E25" t="str">
            <v>M3</v>
          </cell>
          <cell r="F25">
            <v>81.84</v>
          </cell>
          <cell r="G25">
            <v>6.78</v>
          </cell>
          <cell r="H25">
            <v>554.88</v>
          </cell>
          <cell r="I25">
            <v>5.35</v>
          </cell>
        </row>
        <row r="26">
          <cell r="A26" t="str">
            <v>02.02</v>
          </cell>
          <cell r="B26" t="str">
            <v>SINAPI</v>
          </cell>
          <cell r="C26" t="str">
            <v>74224/001</v>
          </cell>
          <cell r="D26" t="str">
            <v>POCO DE VISITA PARA DRENAGEM PLUVIAL, EM CONCRETO ESTRUTURAL, DIMENSOES INTERNAS DE 90X150X80CM (LARGXCOMPXALT), PARA REDE DE 600 MM, EXCLUSOS TAMPAO E CHAMINE.</v>
          </cell>
          <cell r="E26" t="str">
            <v xml:space="preserve">UN </v>
          </cell>
          <cell r="F26">
            <v>4</v>
          </cell>
          <cell r="G26">
            <v>1577.96</v>
          </cell>
          <cell r="H26">
            <v>6311.84</v>
          </cell>
          <cell r="I26">
            <v>1244.55</v>
          </cell>
        </row>
        <row r="27">
          <cell r="A27" t="str">
            <v>02.03</v>
          </cell>
          <cell r="B27" t="str">
            <v>SINAPI</v>
          </cell>
          <cell r="C27">
            <v>97997</v>
          </cell>
          <cell r="D27" t="str">
            <v>ACRÉSCIMO PARA POÇO DE VISITA RETANGULAR PARA ESGOTO, EM ALVENARIA COM BLOCOS DE CONCRETO, DIMENSÕES INTERNAS = 1X1,5 M. AF_05/2018</v>
          </cell>
          <cell r="E27" t="str">
            <v>M</v>
          </cell>
          <cell r="F27">
            <v>2.4</v>
          </cell>
          <cell r="G27">
            <v>1339.9</v>
          </cell>
          <cell r="H27">
            <v>3215.76</v>
          </cell>
          <cell r="I27">
            <v>1056.79</v>
          </cell>
        </row>
        <row r="28">
          <cell r="A28" t="str">
            <v>02.04</v>
          </cell>
          <cell r="B28" t="str">
            <v>SINAPI</v>
          </cell>
          <cell r="C28">
            <v>83627</v>
          </cell>
          <cell r="D28" t="str">
            <v>TAMPAO FOFO ARTICULADO, CLASSE B125 CARGA MAX 12,5 T, REDONDO TAMPA 600 MM, REDE PLUVIAL/ESGOTO, P = CHAMINE CX AREIA / POCO VISITA ASSENTADO COM ARG CIM/AREIA 1:4, FORNECIMENTO E ASSENTAMENTO</v>
          </cell>
          <cell r="E28" t="str">
            <v xml:space="preserve">UN </v>
          </cell>
          <cell r="F28">
            <v>4</v>
          </cell>
          <cell r="G28">
            <v>557.05999999999995</v>
          </cell>
          <cell r="H28">
            <v>2228.2399999999998</v>
          </cell>
          <cell r="I28">
            <v>439.36</v>
          </cell>
        </row>
        <row r="29">
          <cell r="A29" t="str">
            <v>02.05</v>
          </cell>
          <cell r="B29" t="str">
            <v>DER-ES
JAN/2018</v>
          </cell>
          <cell r="C29">
            <v>41241</v>
          </cell>
          <cell r="D29" t="str">
            <v>CAIXA RALO EM BLOCOS PRÉ-MOLDADOS E GRELHA ARTICULADA EM FFA EM VIAS URBANAS</v>
          </cell>
          <cell r="E29" t="str">
            <v>UN</v>
          </cell>
          <cell r="F29">
            <v>8</v>
          </cell>
          <cell r="G29">
            <v>1393.46</v>
          </cell>
          <cell r="H29">
            <v>11147.68</v>
          </cell>
          <cell r="I29">
            <v>1099.03</v>
          </cell>
          <cell r="J29">
            <v>1424.67</v>
          </cell>
          <cell r="K29">
            <v>0.29630000000000001</v>
          </cell>
        </row>
        <row r="30">
          <cell r="A30" t="str">
            <v>02.06</v>
          </cell>
          <cell r="B30" t="str">
            <v>SINAPI</v>
          </cell>
          <cell r="C30">
            <v>94111</v>
          </cell>
          <cell r="D30" t="str">
            <v xml:space="preserve">LASTRO DE VALA COM PREPARO DE FUNDO, LARGURA MENOR QUE 1,5 M, COM CAMA DA DE AREIA, LANÇAMENTO MECANIZADO, EM LOCAL COM NÍVEL BAIXO DE INTERFERÊNCIA. AF_06/2016
  </v>
          </cell>
          <cell r="E30" t="str">
            <v>M3</v>
          </cell>
          <cell r="F30">
            <v>6.06</v>
          </cell>
          <cell r="G30">
            <v>134.52000000000001</v>
          </cell>
          <cell r="H30">
            <v>815.19</v>
          </cell>
          <cell r="I30">
            <v>106.1</v>
          </cell>
        </row>
        <row r="31">
          <cell r="A31" t="str">
            <v>02.07</v>
          </cell>
          <cell r="B31" t="str">
            <v>SINAPI</v>
          </cell>
          <cell r="C31">
            <v>95567</v>
          </cell>
          <cell r="D31" t="str">
            <v>TUBO DE CONCRETO (SIMPLES) PARA REDES COLETORAS DE ÁGUAS PLUVIAIS, DIÂMETRO DE 300 MM, JUNTA RÍGIDA, INSTALADO EM LOCAL COM BAIXO NÍVEL DE INTERFERÊNCIAS - FORNECIMENTO E ASSENTAMENTO. AF_12/2015</v>
          </cell>
          <cell r="E31" t="str">
            <v>M</v>
          </cell>
          <cell r="F31">
            <v>39.549999999999997</v>
          </cell>
          <cell r="G31">
            <v>80.14</v>
          </cell>
          <cell r="H31">
            <v>3169.54</v>
          </cell>
          <cell r="I31">
            <v>63.21</v>
          </cell>
        </row>
        <row r="32">
          <cell r="A32" t="str">
            <v>02.08</v>
          </cell>
          <cell r="B32" t="str">
            <v>SINAPI</v>
          </cell>
          <cell r="C32">
            <v>92210</v>
          </cell>
          <cell r="D32" t="str">
            <v>TUBO DE CONCRETO PARA REDES COLETORAS DE ÁGUAS PLUVIAIS, DIÂMETRO DE 400 MM, JUNTA RÍGIDA, INSTALADO EM LOCAL COM BAIXO NÍVEL DE INTERFERÊNCIAS - FORNECIMENTO E ASSENTAMENTO. AF_12/2015</v>
          </cell>
          <cell r="E32" t="str">
            <v>M</v>
          </cell>
          <cell r="F32">
            <v>41.41</v>
          </cell>
          <cell r="G32">
            <v>112.7</v>
          </cell>
          <cell r="H32">
            <v>4666.91</v>
          </cell>
          <cell r="I32">
            <v>88.89</v>
          </cell>
        </row>
        <row r="33">
          <cell r="A33" t="str">
            <v>02.09</v>
          </cell>
          <cell r="B33" t="str">
            <v>SINAPI</v>
          </cell>
          <cell r="C33">
            <v>92212</v>
          </cell>
          <cell r="D33" t="str">
            <v>TUBO DE CONCRETO PARA REDES COLETORAS DE ÁGUAS PLUVIAIS, DIÂMETRO DE 600 MM, JUNTA RÍGIDA, INSTALADO EM LOCAL COM BAIXO NÍVEL DE INTERFERÊNCIAS - FORNECIMENTO E ASSENTAMENTO. AF_12/2015</v>
          </cell>
          <cell r="E33" t="str">
            <v>M</v>
          </cell>
          <cell r="F33">
            <v>20</v>
          </cell>
          <cell r="G33">
            <v>183.1</v>
          </cell>
          <cell r="H33">
            <v>3662</v>
          </cell>
          <cell r="I33">
            <v>144.41</v>
          </cell>
        </row>
        <row r="34">
          <cell r="A34" t="str">
            <v>02.10</v>
          </cell>
          <cell r="B34" t="str">
            <v>SINAPI</v>
          </cell>
          <cell r="C34">
            <v>93379</v>
          </cell>
          <cell r="D34" t="str">
            <v>REATERRO MECANIZADO DE VALA COM RETROESCAVADEIRA (CAPACIDADE DA CAÇAMBA DA RETRO: 0,26 M³ / POTÊNCIA: 88 HP), LARGURA DE 0,8 A 1,5 M, PROFUNDIDADE ATÉ 1,5 M, COM SOLO DE 1ª CATEGORIA EM LOCAIS COM BAIXO NÍVEL DE INTERFERÊNCIA. AF_04/2016</v>
          </cell>
          <cell r="E34" t="str">
            <v>M3</v>
          </cell>
          <cell r="F34">
            <v>50.09</v>
          </cell>
          <cell r="G34">
            <v>17.27</v>
          </cell>
          <cell r="H34">
            <v>865.05</v>
          </cell>
          <cell r="I34">
            <v>13.62</v>
          </cell>
        </row>
        <row r="35">
          <cell r="A35" t="str">
            <v>02.11</v>
          </cell>
          <cell r="B35" t="str">
            <v>SINAPI</v>
          </cell>
          <cell r="C35">
            <v>96385</v>
          </cell>
          <cell r="D35" t="str">
            <v>EXECUÇÃO E COMPACTAÇÃO DE ATERRO COM SOLO PREDOMINANTEMENTE ARGILOSO - EXCLUSIVE ESCAVAÇÃO, CARGA E TRANSPORTE E SOLO. AF_09/2017</v>
          </cell>
          <cell r="E35" t="str">
            <v>M3</v>
          </cell>
          <cell r="F35">
            <v>50.09</v>
          </cell>
          <cell r="G35">
            <v>6.59</v>
          </cell>
          <cell r="H35">
            <v>330.09</v>
          </cell>
          <cell r="I35">
            <v>5.2</v>
          </cell>
        </row>
        <row r="36">
          <cell r="A36">
            <v>3</v>
          </cell>
          <cell r="D36" t="str">
            <v>PAVIMENTAÇÃO</v>
          </cell>
          <cell r="H36">
            <v>288095</v>
          </cell>
        </row>
        <row r="37">
          <cell r="A37" t="str">
            <v>03.01</v>
          </cell>
          <cell r="B37" t="str">
            <v>COTAÇÃO LOCAL</v>
          </cell>
          <cell r="C37" t="str">
            <v>01</v>
          </cell>
          <cell r="D37" t="str">
            <v>EXECUÇÃO DE RECAPEAMENTO ASFÁLTICO COM CONCRETO USINADO A QUENTE (CBUQ), INCLUSO FORNECIMENTO DA MASSA ASFÁLTICA, TRANSPORTE DA USINA ATÉ O TOCAL DA OBRA (MUNICÍPIO DE CONCEIÇÃO DO CASTELO), APLICAÇÃO E PINTURA DE LIGAÇÃO.</v>
          </cell>
          <cell r="E37" t="str">
            <v>T</v>
          </cell>
          <cell r="F37">
            <v>576.19000000000005</v>
          </cell>
          <cell r="G37">
            <v>500</v>
          </cell>
          <cell r="H37">
            <v>288095</v>
          </cell>
        </row>
        <row r="38">
          <cell r="A38">
            <v>4</v>
          </cell>
          <cell r="D38" t="str">
            <v>SERVIÇOS COMPLEMENTARES</v>
          </cell>
          <cell r="H38">
            <v>39342.020000000004</v>
          </cell>
        </row>
        <row r="39">
          <cell r="A39" t="str">
            <v>04.01</v>
          </cell>
          <cell r="B39" t="str">
            <v>SINAPI</v>
          </cell>
          <cell r="C39">
            <v>94273</v>
          </cell>
          <cell r="D39" t="str">
            <v>ASSENTAMENTO DE GUIA (MEIO-FIO) EM TRECHO RETO, CONFECCIONADA EM CONCRETO PRÉ-FABRICADO, DIMENSÕES 100X15X13X30 CM COMPRIMENTO X BASE INFERIOR X BASE SUPERIOR X ALTURA), PARA VIAS URBANAS (USO VIÁRIO). AF_06/2016</v>
          </cell>
          <cell r="E39" t="str">
            <v>M</v>
          </cell>
          <cell r="F39">
            <v>386</v>
          </cell>
          <cell r="G39">
            <v>37.4</v>
          </cell>
          <cell r="H39">
            <v>14436.4</v>
          </cell>
          <cell r="I39">
            <v>29.5</v>
          </cell>
        </row>
        <row r="40">
          <cell r="A40" t="str">
            <v>04.02</v>
          </cell>
          <cell r="B40" t="str">
            <v>SINAPI</v>
          </cell>
          <cell r="C40">
            <v>42870</v>
          </cell>
          <cell r="D40" t="str">
            <v>ASSENTAMENTO DE GUIA (MEIO-FIO) EM TRECHO CURVO, CONFECCIONADA EM CONCRETO PRÉ-FABRICADO, DIMENSÕES 100X15X13X30 CM (COMPRIMENTO X BASE INFERIOR X BASE SUPERIOR X ALTURA), PARA VIAS URBANAS (USO VIÁRIO). AF_06/2016</v>
          </cell>
          <cell r="E40" t="str">
            <v>M</v>
          </cell>
          <cell r="F40">
            <v>163.68</v>
          </cell>
          <cell r="G40">
            <v>41.11</v>
          </cell>
          <cell r="H40">
            <v>6728.88</v>
          </cell>
          <cell r="I40">
            <v>32.42</v>
          </cell>
        </row>
        <row r="41">
          <cell r="A41" t="str">
            <v>04.03</v>
          </cell>
          <cell r="B41" t="str">
            <v>SINAPI</v>
          </cell>
          <cell r="C41">
            <v>72947</v>
          </cell>
          <cell r="D41" t="str">
            <v>SINALIZACAO HORIZONTAL COM TINTA RETRORREFLETIVA A BASE DE RESINA ACRILICA COM MICROESFERAS DE VIDRO</v>
          </cell>
          <cell r="E41" t="str">
            <v>M2</v>
          </cell>
          <cell r="F41">
            <v>283</v>
          </cell>
          <cell r="G41">
            <v>45.62</v>
          </cell>
          <cell r="H41">
            <v>12910.46</v>
          </cell>
          <cell r="I41">
            <v>35.979999999999997</v>
          </cell>
        </row>
        <row r="42">
          <cell r="A42" t="str">
            <v>04.04</v>
          </cell>
          <cell r="B42" t="str">
            <v>DER-ES
JAN/2018</v>
          </cell>
          <cell r="C42">
            <v>41222</v>
          </cell>
          <cell r="D42" t="str">
            <v>SUPORTE DE PLACA DE SINALIZAÇÃO VERTICAL EM MADEIRA DE 1ª QUALIDADE, PINTADA, FORNECIMENTO E INSTALAÇÃO</v>
          </cell>
          <cell r="E42" t="str">
            <v>UN</v>
          </cell>
          <cell r="F42">
            <v>2</v>
          </cell>
          <cell r="G42">
            <v>89.44</v>
          </cell>
          <cell r="H42">
            <v>178.88</v>
          </cell>
          <cell r="I42">
            <v>70.540000000000006</v>
          </cell>
          <cell r="J42">
            <v>91.44</v>
          </cell>
          <cell r="K42">
            <v>0.29630000000000001</v>
          </cell>
        </row>
        <row r="43">
          <cell r="A43" t="str">
            <v>04.05</v>
          </cell>
          <cell r="B43" t="str">
            <v>DNIT</v>
          </cell>
          <cell r="C43">
            <v>5213464</v>
          </cell>
          <cell r="D43" t="str">
            <v>FORNECIMENTO E IMPLANTAÇÃO DE PLACA DE ADVERTÊNCIA EM AÇO, LADO DE 0,60 M - PELÍCULA RETRORREFLETIVA TIPO I E SI</v>
          </cell>
          <cell r="E43" t="str">
            <v>UN</v>
          </cell>
          <cell r="F43">
            <v>2</v>
          </cell>
          <cell r="G43">
            <v>248.74</v>
          </cell>
          <cell r="H43">
            <v>497.48</v>
          </cell>
          <cell r="I43">
            <v>196.18</v>
          </cell>
        </row>
        <row r="44">
          <cell r="A44" t="str">
            <v>04.06</v>
          </cell>
          <cell r="B44" t="str">
            <v>DNIT
OUT/2018</v>
          </cell>
          <cell r="C44">
            <v>5213441</v>
          </cell>
          <cell r="D44" t="str">
            <v>FORNECIMENTO E IMPLANTAÇÃO DE PLACA DE REGULAMENTAÇÃO EM AÇO D = 0,80 M - PELÍCULA RETRORREFLETIVA TIPO I E SI</v>
          </cell>
          <cell r="E44" t="str">
            <v>UN</v>
          </cell>
          <cell r="F44">
            <v>6</v>
          </cell>
          <cell r="G44">
            <v>327.12</v>
          </cell>
          <cell r="H44">
            <v>1962.72</v>
          </cell>
          <cell r="I44">
            <v>258</v>
          </cell>
        </row>
        <row r="45">
          <cell r="A45" t="str">
            <v>04.07</v>
          </cell>
          <cell r="B45" t="str">
            <v>SINAPI</v>
          </cell>
          <cell r="C45" t="str">
            <v>73916/002</v>
          </cell>
          <cell r="D45" t="str">
            <v>PLACA ESMALTADA PARA IDENTIFICAÇÃO NR DE RUA, DIMENSÕES 45X25CM</v>
          </cell>
          <cell r="E45" t="str">
            <v>UN</v>
          </cell>
          <cell r="F45">
            <v>2</v>
          </cell>
          <cell r="G45">
            <v>91.33</v>
          </cell>
          <cell r="H45">
            <v>182.66</v>
          </cell>
          <cell r="I45">
            <v>72.03</v>
          </cell>
        </row>
        <row r="46">
          <cell r="A46" t="str">
            <v>04.08</v>
          </cell>
          <cell r="B46" t="str">
            <v>DNIT
OUT/2018</v>
          </cell>
          <cell r="C46">
            <v>5213863</v>
          </cell>
          <cell r="D46" t="str">
            <v>FORNECIMENTO E IMPLANTAÇÃO DE SUPORTE METÁLICO GALVANIZADO PARA PLACA DE ADVERTÊNCIA - LADO DE 0,60 M</v>
          </cell>
          <cell r="E46" t="str">
            <v>UN</v>
          </cell>
          <cell r="F46">
            <v>2</v>
          </cell>
          <cell r="G46">
            <v>312.55</v>
          </cell>
          <cell r="H46">
            <v>625.1</v>
          </cell>
          <cell r="I46">
            <v>246.51</v>
          </cell>
        </row>
        <row r="47">
          <cell r="A47" t="str">
            <v>04.09</v>
          </cell>
          <cell r="B47" t="str">
            <v>DNIT
OUT/2018</v>
          </cell>
          <cell r="C47">
            <v>5213852</v>
          </cell>
          <cell r="D47" t="str">
            <v>FORNECIMENTO E IMPLANTAÇÃO DE SUPORTE METÁLICO GALVANIZADO PARA PLACA DE REGULAMENTAÇÃO - D = 0,80 M</v>
          </cell>
          <cell r="E47" t="str">
            <v>UN</v>
          </cell>
          <cell r="F47">
            <v>6</v>
          </cell>
          <cell r="G47">
            <v>303.24</v>
          </cell>
          <cell r="H47">
            <v>1819.44</v>
          </cell>
          <cell r="I47">
            <v>239.17</v>
          </cell>
        </row>
        <row r="48">
          <cell r="A48">
            <v>5</v>
          </cell>
          <cell r="D48" t="str">
            <v>ADMINISTRAÇÃO LOCAL</v>
          </cell>
          <cell r="H48">
            <v>12318.95</v>
          </cell>
          <cell r="I48">
            <v>3.3294459459459462E-2</v>
          </cell>
        </row>
        <row r="49">
          <cell r="A49" t="str">
            <v>05.01</v>
          </cell>
          <cell r="B49" t="str">
            <v>COMPOSIÇÃO</v>
          </cell>
          <cell r="C49" t="str">
            <v>CPU 01</v>
          </cell>
          <cell r="D49" t="str">
            <v>ADMINISTRAÇÃO LOCAL ¹</v>
          </cell>
          <cell r="E49" t="str">
            <v>UN</v>
          </cell>
          <cell r="F49">
            <v>1</v>
          </cell>
          <cell r="G49">
            <v>12318.95</v>
          </cell>
          <cell r="H49">
            <v>12318.95</v>
          </cell>
        </row>
        <row r="50">
          <cell r="A50" t="str">
            <v>TOTAL</v>
          </cell>
          <cell r="H50">
            <v>377588.55000000005</v>
          </cell>
        </row>
        <row r="52">
          <cell r="A52" t="str">
            <v>¹ O item ADMINISTRAÇÃO LOCAL será medido proporcionalmente ao avanço da obra.</v>
          </cell>
          <cell r="I52">
            <v>370000</v>
          </cell>
          <cell r="J52">
            <v>500</v>
          </cell>
          <cell r="K52" t="str">
            <v>/m³</v>
          </cell>
          <cell r="L52">
            <v>0.05</v>
          </cell>
          <cell r="M52" t="str">
            <v>m</v>
          </cell>
        </row>
        <row r="53">
          <cell r="I53">
            <v>-7588.5500000000466</v>
          </cell>
          <cell r="J53">
            <v>-15.177100000000094</v>
          </cell>
          <cell r="K53" t="str">
            <v>m³</v>
          </cell>
        </row>
        <row r="56">
          <cell r="A56" t="str">
            <v>Alex Nali Ferreira</v>
          </cell>
        </row>
        <row r="57">
          <cell r="A57" t="str">
            <v>Engenheiro Civil PMCC</v>
          </cell>
        </row>
        <row r="58">
          <cell r="A58" t="str">
            <v>CREA-ES 039390/D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177"/>
  <sheetViews>
    <sheetView tabSelected="1" view="pageBreakPreview" topLeftCell="A13" zoomScale="115" zoomScaleNormal="115" zoomScaleSheetLayoutView="115" workbookViewId="0">
      <selection activeCell="F20" sqref="F20"/>
    </sheetView>
  </sheetViews>
  <sheetFormatPr defaultRowHeight="12.75" x14ac:dyDescent="0.2"/>
  <cols>
    <col min="1" max="1" width="12" style="24" customWidth="1"/>
    <col min="2" max="2" width="41.42578125" style="27" customWidth="1"/>
    <col min="3" max="5" width="16.42578125" style="27" customWidth="1"/>
    <col min="6" max="7" width="16.42578125" style="2" customWidth="1"/>
    <col min="8" max="16384" width="9.140625" style="2"/>
  </cols>
  <sheetData>
    <row r="1" spans="1:7" ht="15.75" x14ac:dyDescent="0.2">
      <c r="A1" s="1" t="s">
        <v>0</v>
      </c>
      <c r="B1" s="1"/>
      <c r="C1" s="1"/>
      <c r="D1" s="1"/>
      <c r="E1" s="1"/>
      <c r="F1" s="1"/>
      <c r="G1" s="1"/>
    </row>
    <row r="2" spans="1:7" x14ac:dyDescent="0.2">
      <c r="A2" s="3" t="s">
        <v>1</v>
      </c>
      <c r="B2" s="4" t="s">
        <v>2</v>
      </c>
      <c r="C2" s="4"/>
      <c r="D2" s="4"/>
      <c r="E2" s="4"/>
      <c r="F2" s="4"/>
      <c r="G2" s="5"/>
    </row>
    <row r="3" spans="1:7" x14ac:dyDescent="0.2">
      <c r="A3" s="3" t="s">
        <v>3</v>
      </c>
      <c r="B3" s="4" t="s">
        <v>4</v>
      </c>
      <c r="C3" s="4"/>
      <c r="D3" s="4"/>
      <c r="E3" s="4"/>
      <c r="F3" s="4"/>
      <c r="G3" s="4"/>
    </row>
    <row r="4" spans="1:7" x14ac:dyDescent="0.2">
      <c r="A4" s="3" t="s">
        <v>5</v>
      </c>
      <c r="B4" s="6" t="s">
        <v>6</v>
      </c>
      <c r="C4" s="6"/>
      <c r="D4" s="6"/>
      <c r="E4" s="6"/>
      <c r="F4" s="6"/>
      <c r="G4" s="5"/>
    </row>
    <row r="5" spans="1:7" x14ac:dyDescent="0.2">
      <c r="A5" s="3" t="s">
        <v>7</v>
      </c>
      <c r="B5" s="7" t="s">
        <v>8</v>
      </c>
      <c r="C5" s="7"/>
      <c r="D5" s="7"/>
      <c r="E5" s="7"/>
      <c r="F5" s="7"/>
      <c r="G5" s="8"/>
    </row>
    <row r="6" spans="1:7" x14ac:dyDescent="0.2">
      <c r="A6" s="3"/>
      <c r="B6" s="5"/>
      <c r="C6" s="5"/>
      <c r="D6" s="5"/>
      <c r="E6" s="5"/>
      <c r="F6" s="5"/>
      <c r="G6" s="8"/>
    </row>
    <row r="7" spans="1:7" s="12" customFormat="1" x14ac:dyDescent="0.2">
      <c r="A7" s="9">
        <f>[1]ORÇAMENTO!A22</f>
        <v>1</v>
      </c>
      <c r="B7" s="10" t="str">
        <f>VLOOKUP(A7,orça,4,FALSE)</f>
        <v>SERVIÇOS PRELIMINARES</v>
      </c>
      <c r="C7" s="11"/>
      <c r="D7" s="11"/>
      <c r="E7" s="11"/>
    </row>
    <row r="9" spans="1:7" s="19" customFormat="1" ht="25.5" x14ac:dyDescent="0.2">
      <c r="A9" s="13" t="str">
        <f>[1]ORÇAMENTO!A23</f>
        <v>01.01</v>
      </c>
      <c r="B9" s="14" t="str">
        <f>VLOOKUP(A9,orça,4,FALSE)</f>
        <v>PLACA DE OBRA EM CHAPA DE ACO GALVANIZADO</v>
      </c>
      <c r="C9" s="15">
        <f>E11</f>
        <v>2.5</v>
      </c>
      <c r="D9" s="16" t="str">
        <f>VLOOKUP(A9,orça,5,0)</f>
        <v>M2</v>
      </c>
      <c r="E9" s="17" t="s">
        <v>9</v>
      </c>
      <c r="F9" s="18"/>
      <c r="G9" s="18"/>
    </row>
    <row r="10" spans="1:7" s="23" customFormat="1" ht="12" x14ac:dyDescent="0.2">
      <c r="A10" s="20"/>
      <c r="B10" s="21"/>
      <c r="C10" s="21" t="s">
        <v>10</v>
      </c>
      <c r="D10" s="21" t="s">
        <v>11</v>
      </c>
      <c r="E10" s="22" t="s">
        <v>12</v>
      </c>
    </row>
    <row r="11" spans="1:7" x14ac:dyDescent="0.2">
      <c r="B11" s="25" t="s">
        <v>13</v>
      </c>
      <c r="C11" s="15">
        <v>2</v>
      </c>
      <c r="D11" s="15">
        <v>1.25</v>
      </c>
      <c r="E11" s="15">
        <f>ROUND(C11*D11,2)</f>
        <v>2.5</v>
      </c>
    </row>
    <row r="12" spans="1:7" x14ac:dyDescent="0.2">
      <c r="B12" s="26"/>
    </row>
    <row r="13" spans="1:7" x14ac:dyDescent="0.2">
      <c r="A13" s="28">
        <v>3</v>
      </c>
      <c r="B13" s="10" t="str">
        <f>VLOOKUP(A13,orça,4,FALSE)</f>
        <v>PAVIMENTAÇÃO</v>
      </c>
      <c r="C13" s="11"/>
      <c r="D13" s="11"/>
      <c r="E13" s="11"/>
      <c r="F13" s="12"/>
      <c r="G13" s="12"/>
    </row>
    <row r="14" spans="1:7" ht="114.75" x14ac:dyDescent="0.2">
      <c r="A14" s="13" t="str">
        <f>[1]ORÇAMENTO!A25</f>
        <v>02.01</v>
      </c>
      <c r="B14" s="15" t="str">
        <f>VLOOKUP(A14,orça,4,FALSE)</f>
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</c>
      <c r="C14" s="15">
        <f>G20</f>
        <v>81.84</v>
      </c>
      <c r="D14" s="16" t="str">
        <f>VLOOKUP(A14,orça,5,0)</f>
        <v>M3</v>
      </c>
      <c r="E14" s="29" t="s">
        <v>14</v>
      </c>
      <c r="F14" s="30"/>
      <c r="G14" s="31"/>
    </row>
    <row r="15" spans="1:7" x14ac:dyDescent="0.2">
      <c r="B15" s="32"/>
      <c r="C15" s="21" t="s">
        <v>15</v>
      </c>
      <c r="D15" s="33" t="s">
        <v>16</v>
      </c>
      <c r="E15" s="34" t="s">
        <v>11</v>
      </c>
      <c r="F15" s="34" t="s">
        <v>17</v>
      </c>
      <c r="G15" s="34" t="s">
        <v>18</v>
      </c>
    </row>
    <row r="16" spans="1:7" x14ac:dyDescent="0.2">
      <c r="B16" s="35" t="s">
        <v>19</v>
      </c>
      <c r="C16" s="15">
        <v>0.11</v>
      </c>
      <c r="D16" s="15">
        <v>1.7</v>
      </c>
      <c r="E16" s="36">
        <v>1.4</v>
      </c>
      <c r="F16" s="37">
        <v>3</v>
      </c>
      <c r="G16" s="37">
        <f>ROUND(C16*D16*E16*F16,2)</f>
        <v>0.79</v>
      </c>
    </row>
    <row r="17" spans="1:7" x14ac:dyDescent="0.2">
      <c r="B17" s="35" t="s">
        <v>20</v>
      </c>
      <c r="C17" s="15">
        <v>0.5</v>
      </c>
      <c r="D17" s="15">
        <f>4.44+4.65+7.08+5.63+5.07+4.85+4.02+3.81</f>
        <v>39.549999999999997</v>
      </c>
      <c r="E17" s="36">
        <v>1</v>
      </c>
      <c r="F17" s="37">
        <v>1</v>
      </c>
      <c r="G17" s="37">
        <f t="shared" ref="G17:G19" si="0">ROUND(C17*D17*E17*F17,2)</f>
        <v>19.78</v>
      </c>
    </row>
    <row r="18" spans="1:7" x14ac:dyDescent="0.2">
      <c r="B18" s="35" t="s">
        <v>21</v>
      </c>
      <c r="C18" s="15">
        <v>0.6</v>
      </c>
      <c r="D18" s="15">
        <f>25.6+15.81</f>
        <v>41.410000000000004</v>
      </c>
      <c r="E18" s="36">
        <v>1.5</v>
      </c>
      <c r="F18" s="37">
        <v>1</v>
      </c>
      <c r="G18" s="37">
        <f t="shared" si="0"/>
        <v>37.270000000000003</v>
      </c>
    </row>
    <row r="19" spans="1:7" x14ac:dyDescent="0.2">
      <c r="B19" s="35" t="s">
        <v>22</v>
      </c>
      <c r="C19" s="15">
        <v>0.8</v>
      </c>
      <c r="D19" s="15">
        <v>20</v>
      </c>
      <c r="E19" s="36">
        <v>1.5</v>
      </c>
      <c r="F19" s="37">
        <v>1</v>
      </c>
      <c r="G19" s="37">
        <f t="shared" si="0"/>
        <v>24</v>
      </c>
    </row>
    <row r="20" spans="1:7" x14ac:dyDescent="0.2">
      <c r="D20" s="19"/>
      <c r="E20" s="38"/>
      <c r="F20" s="39" t="s">
        <v>23</v>
      </c>
      <c r="G20" s="40">
        <f>SUM(G16:G19)</f>
        <v>81.84</v>
      </c>
    </row>
    <row r="21" spans="1:7" x14ac:dyDescent="0.2">
      <c r="D21" s="19"/>
      <c r="E21" s="38"/>
      <c r="F21" s="41"/>
      <c r="G21" s="41"/>
    </row>
    <row r="22" spans="1:7" ht="63.75" x14ac:dyDescent="0.2">
      <c r="A22" s="13" t="str">
        <f>[1]ORÇAMENTO!A26</f>
        <v>02.02</v>
      </c>
      <c r="B22" s="15" t="str">
        <f>VLOOKUP(A22,orça,4,FALSE)</f>
        <v>POCO DE VISITA PARA DRENAGEM PLUVIAL, EM CONCRETO ESTRUTURAL, DIMENSOES INTERNAS DE 90X150X80CM (LARGXCOMPXALT), PARA REDE DE 600 MM, EXCLUSOS TAMPAO E CHAMINE.</v>
      </c>
      <c r="C22" s="15">
        <v>4</v>
      </c>
      <c r="D22" s="16" t="str">
        <f>VLOOKUP(A22,orça,5,0)</f>
        <v xml:space="preserve">UN </v>
      </c>
      <c r="E22" s="42" t="s">
        <v>24</v>
      </c>
      <c r="F22" s="43"/>
      <c r="G22" s="44"/>
    </row>
    <row r="23" spans="1:7" x14ac:dyDescent="0.2">
      <c r="D23" s="19"/>
      <c r="E23" s="38"/>
      <c r="F23" s="41"/>
      <c r="G23" s="41"/>
    </row>
    <row r="24" spans="1:7" ht="63.75" x14ac:dyDescent="0.2">
      <c r="A24" s="13" t="str">
        <f>[1]ORÇAMENTO!A27</f>
        <v>02.03</v>
      </c>
      <c r="B24" s="15" t="str">
        <f>VLOOKUP(A24,orça,4,FALSE)</f>
        <v>ACRÉSCIMO PARA POÇO DE VISITA RETANGULAR PARA ESGOTO, EM ALVENARIA COM BLOCOS DE CONCRETO, DIMENSÕES INTERNAS = 1X1,5 M. AF_05/2018</v>
      </c>
      <c r="C24" s="15">
        <f>E26</f>
        <v>2.4</v>
      </c>
      <c r="D24" s="16" t="str">
        <f>VLOOKUP(A24,orça,5,0)</f>
        <v>M</v>
      </c>
      <c r="E24" s="45" t="s">
        <v>25</v>
      </c>
      <c r="F24" s="45"/>
      <c r="G24" s="45"/>
    </row>
    <row r="25" spans="1:7" x14ac:dyDescent="0.2">
      <c r="B25" s="46" t="s">
        <v>26</v>
      </c>
      <c r="C25" s="47" t="s">
        <v>11</v>
      </c>
      <c r="D25" s="48" t="s">
        <v>17</v>
      </c>
      <c r="E25" s="49" t="s">
        <v>27</v>
      </c>
      <c r="F25" s="41"/>
      <c r="G25" s="41"/>
    </row>
    <row r="26" spans="1:7" x14ac:dyDescent="0.2">
      <c r="B26" s="46" t="s">
        <v>28</v>
      </c>
      <c r="C26" s="15">
        <v>0.6</v>
      </c>
      <c r="D26" s="16">
        <v>4</v>
      </c>
      <c r="E26" s="36">
        <f>ROUND(C26*D26,2)</f>
        <v>2.4</v>
      </c>
      <c r="F26" s="41"/>
      <c r="G26" s="41"/>
    </row>
    <row r="27" spans="1:7" x14ac:dyDescent="0.2">
      <c r="A27" s="50"/>
      <c r="B27" s="51"/>
      <c r="C27" s="52"/>
      <c r="D27" s="53"/>
      <c r="E27" s="54"/>
      <c r="F27" s="41"/>
      <c r="G27" s="41"/>
    </row>
    <row r="28" spans="1:7" ht="76.5" x14ac:dyDescent="0.2">
      <c r="A28" s="13" t="str">
        <f>[1]ORÇAMENTO!A28</f>
        <v>02.04</v>
      </c>
      <c r="B28" s="15" t="str">
        <f>VLOOKUP(A28,orça,4,FALSE)</f>
        <v>TAMPAO FOFO ARTICULADO, CLASSE B125 CARGA MAX 12,5 T, REDONDO TAMPA 600 MM, REDE PLUVIAL/ESGOTO, P = CHAMINE CX AREIA / POCO VISITA ASSENTADO COM ARG CIM/AREIA 1:4, FORNECIMENTO E ASSENTAMENTO</v>
      </c>
      <c r="C28" s="15">
        <f>C22</f>
        <v>4</v>
      </c>
      <c r="D28" s="16" t="str">
        <f>VLOOKUP(A28,orça,5,0)</f>
        <v xml:space="preserve">UN </v>
      </c>
      <c r="E28" s="42" t="s">
        <v>29</v>
      </c>
      <c r="F28" s="43"/>
      <c r="G28" s="44"/>
    </row>
    <row r="29" spans="1:7" x14ac:dyDescent="0.2">
      <c r="D29" s="19"/>
      <c r="E29" s="38"/>
      <c r="F29" s="41"/>
      <c r="G29" s="41"/>
    </row>
    <row r="30" spans="1:7" ht="38.25" x14ac:dyDescent="0.2">
      <c r="A30" s="13" t="str">
        <f>[1]ORÇAMENTO!A29</f>
        <v>02.05</v>
      </c>
      <c r="B30" s="15" t="str">
        <f>VLOOKUP(A30,orça,4,FALSE)</f>
        <v>CAIXA RALO EM BLOCOS PRÉ-MOLDADOS E GRELHA ARTICULADA EM FFA EM VIAS URBANAS</v>
      </c>
      <c r="C30" s="15">
        <v>8</v>
      </c>
      <c r="D30" s="16" t="str">
        <f>VLOOKUP(A30,orça,5,0)</f>
        <v>UN</v>
      </c>
      <c r="E30" s="45" t="s">
        <v>30</v>
      </c>
      <c r="F30" s="45"/>
      <c r="G30" s="45"/>
    </row>
    <row r="31" spans="1:7" x14ac:dyDescent="0.2">
      <c r="D31" s="19"/>
      <c r="E31" s="38"/>
      <c r="F31" s="41"/>
      <c r="G31" s="41"/>
    </row>
    <row r="32" spans="1:7" ht="76.5" x14ac:dyDescent="0.2">
      <c r="A32" s="13" t="str">
        <f>[1]ORÇAMENTO!A30</f>
        <v>02.06</v>
      </c>
      <c r="B32" s="15" t="str">
        <f>VLOOKUP(A32,orça,4,FALSE)</f>
        <v xml:space="preserve">LASTRO DE VALA COM PREPARO DE FUNDO, LARGURA MENOR QUE 1,5 M, COM CAMA DA DE AREIA, LANÇAMENTO MECANIZADO, EM LOCAL COM NÍVEL BAIXO DE INTERFERÊNCIA. AF_06/2016
  </v>
      </c>
      <c r="C32" s="15">
        <f>F37</f>
        <v>6.0600000000000005</v>
      </c>
      <c r="D32" s="16" t="str">
        <f>VLOOKUP(A32,orça,5,0)</f>
        <v>M3</v>
      </c>
      <c r="E32" s="45" t="s">
        <v>31</v>
      </c>
      <c r="F32" s="45"/>
      <c r="G32" s="45"/>
    </row>
    <row r="33" spans="1:7" x14ac:dyDescent="0.2">
      <c r="C33" s="49" t="s">
        <v>10</v>
      </c>
      <c r="D33" s="55" t="s">
        <v>15</v>
      </c>
      <c r="E33" s="49" t="s">
        <v>32</v>
      </c>
      <c r="F33" s="49" t="s">
        <v>18</v>
      </c>
      <c r="G33" s="38"/>
    </row>
    <row r="34" spans="1:7" x14ac:dyDescent="0.2">
      <c r="B34" s="35" t="s">
        <v>20</v>
      </c>
      <c r="C34" s="15">
        <f>4.44+4.65+7.08+5.63+5.07+4.85+4.02+3.81</f>
        <v>39.549999999999997</v>
      </c>
      <c r="D34" s="15">
        <v>0.5</v>
      </c>
      <c r="E34" s="47">
        <v>0.1</v>
      </c>
      <c r="F34" s="15">
        <f>ROUND(C34*D34*E34,2)</f>
        <v>1.98</v>
      </c>
      <c r="G34" s="38"/>
    </row>
    <row r="35" spans="1:7" x14ac:dyDescent="0.2">
      <c r="B35" s="35" t="s">
        <v>21</v>
      </c>
      <c r="C35" s="15">
        <f>25.6+15.81</f>
        <v>41.410000000000004</v>
      </c>
      <c r="D35" s="15">
        <v>0.6</v>
      </c>
      <c r="E35" s="47">
        <v>0.1</v>
      </c>
      <c r="F35" s="15">
        <f t="shared" ref="F35:F36" si="1">ROUND(C35*D35*E35,2)</f>
        <v>2.48</v>
      </c>
      <c r="G35" s="38"/>
    </row>
    <row r="36" spans="1:7" x14ac:dyDescent="0.2">
      <c r="B36" s="35" t="s">
        <v>22</v>
      </c>
      <c r="C36" s="15">
        <v>20</v>
      </c>
      <c r="D36" s="15">
        <v>0.8</v>
      </c>
      <c r="E36" s="47">
        <v>0.1</v>
      </c>
      <c r="F36" s="15">
        <f t="shared" si="1"/>
        <v>1.6</v>
      </c>
      <c r="G36" s="38"/>
    </row>
    <row r="37" spans="1:7" x14ac:dyDescent="0.2">
      <c r="D37" s="19"/>
      <c r="E37" s="39" t="s">
        <v>23</v>
      </c>
      <c r="F37" s="39">
        <f>SUM(F34:F36)</f>
        <v>6.0600000000000005</v>
      </c>
      <c r="G37" s="38"/>
    </row>
    <row r="38" spans="1:7" x14ac:dyDescent="0.2">
      <c r="D38" s="19"/>
      <c r="E38" s="38"/>
      <c r="F38" s="38"/>
      <c r="G38" s="38"/>
    </row>
    <row r="39" spans="1:7" ht="76.5" x14ac:dyDescent="0.2">
      <c r="A39" s="13" t="str">
        <f>[1]ORÇAMENTO!A31</f>
        <v>02.07</v>
      </c>
      <c r="B39" s="15" t="str">
        <f>VLOOKUP(A39,orça,4,FALSE)</f>
        <v>TUBO DE CONCRETO (SIMPLES) PARA REDES COLETORAS DE ÁGUAS PLUVIAIS, DIÂMETRO DE 300 MM, JUNTA RÍGIDA, INSTALADO EM LOCAL COM BAIXO NÍVEL DE INTERFERÊNCIAS - FORNECIMENTO E ASSENTAMENTO. AF_12/2015</v>
      </c>
      <c r="C39" s="15">
        <f>4.44+4.65+7.08+5.63+5.07+4.85+4.02+3.81</f>
        <v>39.549999999999997</v>
      </c>
      <c r="D39" s="16" t="str">
        <f>VLOOKUP(A39,orça,5,0)</f>
        <v>M</v>
      </c>
      <c r="E39" s="42" t="s">
        <v>33</v>
      </c>
      <c r="F39" s="43"/>
      <c r="G39" s="44"/>
    </row>
    <row r="40" spans="1:7" x14ac:dyDescent="0.2">
      <c r="D40" s="19"/>
      <c r="E40" s="38"/>
      <c r="F40" s="41"/>
      <c r="G40" s="41"/>
    </row>
    <row r="41" spans="1:7" ht="76.5" x14ac:dyDescent="0.2">
      <c r="A41" s="13" t="str">
        <f>[1]ORÇAMENTO!A32</f>
        <v>02.08</v>
      </c>
      <c r="B41" s="15" t="str">
        <f>VLOOKUP(A41,orça,4,FALSE)</f>
        <v>TUBO DE CONCRETO PARA REDES COLETORAS DE ÁGUAS PLUVIAIS, DIÂMETRO DE 400 MM, JUNTA RÍGIDA, INSTALADO EM LOCAL COM BAIXO NÍVEL DE INTERFERÊNCIAS - FORNECIMENTO E ASSENTAMENTO. AF_12/2015</v>
      </c>
      <c r="C41" s="15">
        <f>25.6+15.81</f>
        <v>41.410000000000004</v>
      </c>
      <c r="D41" s="16" t="str">
        <f>VLOOKUP(A41,orça,5,0)</f>
        <v>M</v>
      </c>
      <c r="E41" s="42" t="s">
        <v>34</v>
      </c>
      <c r="F41" s="43"/>
      <c r="G41" s="44"/>
    </row>
    <row r="42" spans="1:7" x14ac:dyDescent="0.2">
      <c r="D42" s="19"/>
      <c r="E42" s="38"/>
      <c r="F42" s="38"/>
      <c r="G42" s="38"/>
    </row>
    <row r="43" spans="1:7" ht="76.5" x14ac:dyDescent="0.2">
      <c r="A43" s="13" t="str">
        <f>[1]ORÇAMENTO!A33</f>
        <v>02.09</v>
      </c>
      <c r="B43" s="15" t="str">
        <f>VLOOKUP(A43,orça,4,FALSE)</f>
        <v>TUBO DE CONCRETO PARA REDES COLETORAS DE ÁGUAS PLUVIAIS, DIÂMETRO DE 600 MM, JUNTA RÍGIDA, INSTALADO EM LOCAL COM BAIXO NÍVEL DE INTERFERÊNCIAS - FORNECIMENTO E ASSENTAMENTO. AF_12/2015</v>
      </c>
      <c r="C43" s="15">
        <v>20</v>
      </c>
      <c r="D43" s="16" t="str">
        <f>VLOOKUP(A43,orça,5,0)</f>
        <v>M</v>
      </c>
      <c r="E43" s="42" t="s">
        <v>35</v>
      </c>
      <c r="F43" s="43"/>
      <c r="G43" s="44"/>
    </row>
    <row r="44" spans="1:7" x14ac:dyDescent="0.2">
      <c r="D44" s="19"/>
      <c r="E44" s="38"/>
      <c r="F44" s="38"/>
      <c r="G44" s="38"/>
    </row>
    <row r="45" spans="1:7" ht="89.25" customHeight="1" x14ac:dyDescent="0.2">
      <c r="A45" s="13" t="str">
        <f>[1]ORÇAMENTO!A34</f>
        <v>02.10</v>
      </c>
      <c r="B45" s="15" t="str">
        <f>VLOOKUP(A45,orça,4,FALSE)</f>
        <v>REATERRO MECANIZADO DE VALA COM RETROESCAVADEIRA (CAPACIDADE DA CAÇAMBA DA RETRO: 0,26 M³ / POTÊNCIA: 88 HP), LARGURA DE 0,8 A 1,5 M, PROFUNDIDADE ATÉ 1,5 M, COM SOLO DE 1ª CATEGORIA EM LOCAIS COM BAIXO NÍVEL DE INTERFERÊNCIA. AF_04/2016</v>
      </c>
      <c r="C45" s="15">
        <f>C52</f>
        <v>50.09</v>
      </c>
      <c r="D45" s="16" t="str">
        <f>VLOOKUP(A45,orça,5,0)</f>
        <v>M3</v>
      </c>
      <c r="E45" s="42" t="s">
        <v>36</v>
      </c>
      <c r="F45" s="43"/>
      <c r="G45" s="44"/>
    </row>
    <row r="46" spans="1:7" x14ac:dyDescent="0.2">
      <c r="B46" s="40" t="s">
        <v>37</v>
      </c>
      <c r="C46" s="56" t="s">
        <v>38</v>
      </c>
      <c r="D46" s="56" t="s">
        <v>39</v>
      </c>
      <c r="E46" s="56" t="s">
        <v>40</v>
      </c>
      <c r="F46" s="38" t="s">
        <v>41</v>
      </c>
      <c r="G46" s="56" t="s">
        <v>42</v>
      </c>
    </row>
    <row r="47" spans="1:7" x14ac:dyDescent="0.2">
      <c r="B47" s="46" t="s">
        <v>43</v>
      </c>
      <c r="C47" s="57">
        <f>3.1416/4</f>
        <v>0.78539999999999999</v>
      </c>
      <c r="D47" s="57">
        <v>0.3</v>
      </c>
      <c r="E47" s="15">
        <f>4.44+4.65+7.08+5.63+5.07+4.85+4.02+3.81</f>
        <v>39.549999999999997</v>
      </c>
      <c r="F47" s="36">
        <f>ROUND(C47*D47*E47,2)</f>
        <v>9.32</v>
      </c>
      <c r="G47" s="38"/>
    </row>
    <row r="48" spans="1:7" x14ac:dyDescent="0.2">
      <c r="B48" s="46" t="s">
        <v>44</v>
      </c>
      <c r="C48" s="57">
        <f>3.1416/4</f>
        <v>0.78539999999999999</v>
      </c>
      <c r="D48" s="57">
        <v>0.4</v>
      </c>
      <c r="E48" s="15">
        <f>25.6+15.81</f>
        <v>41.410000000000004</v>
      </c>
      <c r="F48" s="36">
        <f t="shared" ref="F48:F49" si="2">ROUND(C48*D48*E48,2)</f>
        <v>13.01</v>
      </c>
      <c r="G48" s="38"/>
    </row>
    <row r="49" spans="1:7" x14ac:dyDescent="0.2">
      <c r="B49" s="46" t="s">
        <v>45</v>
      </c>
      <c r="C49" s="57">
        <f>3.1416/4</f>
        <v>0.78539999999999999</v>
      </c>
      <c r="D49" s="57">
        <v>0.6</v>
      </c>
      <c r="E49" s="15">
        <v>20</v>
      </c>
      <c r="F49" s="36">
        <f t="shared" si="2"/>
        <v>9.42</v>
      </c>
      <c r="G49" s="38"/>
    </row>
    <row r="50" spans="1:7" x14ac:dyDescent="0.2">
      <c r="D50" s="19"/>
      <c r="E50" s="39" t="s">
        <v>23</v>
      </c>
      <c r="F50" s="40">
        <f>SUM(F47:F49)</f>
        <v>31.75</v>
      </c>
      <c r="G50" s="38"/>
    </row>
    <row r="51" spans="1:7" x14ac:dyDescent="0.2">
      <c r="B51" s="58" t="s">
        <v>46</v>
      </c>
      <c r="C51" s="59">
        <f>C14</f>
        <v>81.84</v>
      </c>
      <c r="D51" s="19"/>
      <c r="E51" s="60"/>
      <c r="F51" s="60"/>
      <c r="G51" s="38"/>
    </row>
    <row r="52" spans="1:7" x14ac:dyDescent="0.2">
      <c r="B52" s="39" t="s">
        <v>47</v>
      </c>
      <c r="C52" s="59">
        <f>C51-F50</f>
        <v>50.09</v>
      </c>
      <c r="D52" s="19"/>
      <c r="E52" s="60"/>
      <c r="F52" s="60"/>
      <c r="G52" s="38"/>
    </row>
    <row r="53" spans="1:7" x14ac:dyDescent="0.2">
      <c r="D53" s="19"/>
      <c r="E53" s="60"/>
      <c r="F53" s="60"/>
      <c r="G53" s="38"/>
    </row>
    <row r="54" spans="1:7" ht="63.75" x14ac:dyDescent="0.2">
      <c r="A54" s="13" t="str">
        <f>[1]ORÇAMENTO!A35</f>
        <v>02.11</v>
      </c>
      <c r="B54" s="15" t="str">
        <f>VLOOKUP(A54,orça,4,FALSE)</f>
        <v>EXECUÇÃO E COMPACTAÇÃO DE ATERRO COM SOLO PREDOMINANTEMENTE ARGILOSO - EXCLUSIVE ESCAVAÇÃO, CARGA E TRANSPORTE E SOLO. AF_09/2017</v>
      </c>
      <c r="C54" s="15">
        <f>C45</f>
        <v>50.09</v>
      </c>
      <c r="D54" s="16" t="str">
        <f>VLOOKUP(A54,orça,5,0)</f>
        <v>M3</v>
      </c>
      <c r="E54" s="42" t="s">
        <v>48</v>
      </c>
      <c r="F54" s="43"/>
      <c r="G54" s="44"/>
    </row>
    <row r="55" spans="1:7" x14ac:dyDescent="0.2">
      <c r="D55" s="19"/>
      <c r="E55" s="38"/>
      <c r="F55" s="38"/>
      <c r="G55" s="38"/>
    </row>
    <row r="56" spans="1:7" x14ac:dyDescent="0.2">
      <c r="A56" s="28">
        <f>[1]ORÇAMENTO!A36</f>
        <v>3</v>
      </c>
      <c r="B56" s="10" t="str">
        <f>VLOOKUP(A56,orça,4,FALSE)</f>
        <v>PAVIMENTAÇÃO</v>
      </c>
      <c r="C56" s="11"/>
      <c r="D56" s="11"/>
      <c r="E56" s="11"/>
      <c r="F56" s="12"/>
      <c r="G56" s="12"/>
    </row>
    <row r="57" spans="1:7" ht="89.25" x14ac:dyDescent="0.2">
      <c r="A57" s="13" t="str">
        <f>[1]ORÇAMENTO!A37</f>
        <v>03.01</v>
      </c>
      <c r="B57" s="15" t="str">
        <f>VLOOKUP(A57,orça,4,FALSE)</f>
        <v>EXECUÇÃO DE RECAPEAMENTO ASFÁLTICO COM CONCRETO USINADO A QUENTE (CBUQ), INCLUSO FORNECIMENTO DA MASSA ASFÁLTICA, TRANSPORTE DA USINA ATÉ O TOCAL DA OBRA (MUNICÍPIO DE CONCEIÇÃO DO CASTELO), APLICAÇÃO E PINTURA DE LIGAÇÃO.</v>
      </c>
      <c r="C57" s="15">
        <f>C134</f>
        <v>576.18999999999994</v>
      </c>
      <c r="D57" s="16" t="str">
        <f>VLOOKUP(A57,orça,5,0)</f>
        <v>T</v>
      </c>
      <c r="E57" s="42" t="s">
        <v>49</v>
      </c>
      <c r="F57" s="43"/>
      <c r="G57" s="44"/>
    </row>
    <row r="58" spans="1:7" x14ac:dyDescent="0.2">
      <c r="D58" s="19"/>
      <c r="E58" s="38"/>
      <c r="F58" s="38"/>
      <c r="G58" s="38"/>
    </row>
    <row r="59" spans="1:7" x14ac:dyDescent="0.2">
      <c r="C59" s="36" t="s">
        <v>50</v>
      </c>
      <c r="D59" s="61" t="s">
        <v>51</v>
      </c>
      <c r="E59" s="36" t="s">
        <v>52</v>
      </c>
      <c r="F59" s="36" t="s">
        <v>10</v>
      </c>
      <c r="G59" s="36" t="s">
        <v>53</v>
      </c>
    </row>
    <row r="60" spans="1:7" x14ac:dyDescent="0.2">
      <c r="A60" s="62" t="s">
        <v>54</v>
      </c>
      <c r="B60" s="63" t="s">
        <v>55</v>
      </c>
      <c r="C60" s="64">
        <v>8.34</v>
      </c>
      <c r="D60" s="64">
        <v>6.59</v>
      </c>
      <c r="E60" s="64">
        <f>ROUND((C60+D60)/2,2)</f>
        <v>7.47</v>
      </c>
      <c r="F60" s="65">
        <v>20</v>
      </c>
      <c r="G60" s="64">
        <f>ROUND(E60*F60,2)</f>
        <v>149.4</v>
      </c>
    </row>
    <row r="61" spans="1:7" x14ac:dyDescent="0.2">
      <c r="A61" s="66"/>
      <c r="B61" s="63" t="s">
        <v>56</v>
      </c>
      <c r="C61" s="64">
        <v>6.39</v>
      </c>
      <c r="D61" s="64">
        <v>6.15</v>
      </c>
      <c r="E61" s="64">
        <f t="shared" ref="E61:E64" si="3">ROUND((C61+D61)/2,2)</f>
        <v>6.27</v>
      </c>
      <c r="F61" s="65">
        <v>20</v>
      </c>
      <c r="G61" s="64">
        <f t="shared" ref="G61:G64" si="4">ROUND(E61*F61,2)</f>
        <v>125.4</v>
      </c>
    </row>
    <row r="62" spans="1:7" x14ac:dyDescent="0.2">
      <c r="A62" s="66"/>
      <c r="B62" s="63" t="s">
        <v>57</v>
      </c>
      <c r="C62" s="64">
        <v>7.09</v>
      </c>
      <c r="D62" s="64">
        <v>7.9</v>
      </c>
      <c r="E62" s="64">
        <f t="shared" si="3"/>
        <v>7.5</v>
      </c>
      <c r="F62" s="65">
        <v>20</v>
      </c>
      <c r="G62" s="64">
        <f t="shared" si="4"/>
        <v>150</v>
      </c>
    </row>
    <row r="63" spans="1:7" x14ac:dyDescent="0.2">
      <c r="A63" s="66"/>
      <c r="B63" s="63" t="s">
        <v>58</v>
      </c>
      <c r="C63" s="64">
        <v>8.25</v>
      </c>
      <c r="D63" s="64">
        <v>8.6300000000000008</v>
      </c>
      <c r="E63" s="64">
        <f t="shared" si="3"/>
        <v>8.44</v>
      </c>
      <c r="F63" s="65">
        <v>20</v>
      </c>
      <c r="G63" s="64">
        <f t="shared" si="4"/>
        <v>168.8</v>
      </c>
    </row>
    <row r="64" spans="1:7" x14ac:dyDescent="0.2">
      <c r="A64" s="66"/>
      <c r="B64" s="63" t="s">
        <v>59</v>
      </c>
      <c r="C64" s="64">
        <v>9.69</v>
      </c>
      <c r="D64" s="64">
        <v>9.7100000000000009</v>
      </c>
      <c r="E64" s="64">
        <f t="shared" si="3"/>
        <v>9.6999999999999993</v>
      </c>
      <c r="F64" s="67">
        <v>20</v>
      </c>
      <c r="G64" s="68">
        <f t="shared" si="4"/>
        <v>194</v>
      </c>
    </row>
    <row r="65" spans="1:7" x14ac:dyDescent="0.2">
      <c r="A65" s="66"/>
      <c r="D65" s="19"/>
      <c r="E65" s="38"/>
      <c r="F65" s="69" t="s">
        <v>60</v>
      </c>
      <c r="G65" s="70">
        <f>SUM(G60:G64)</f>
        <v>787.6</v>
      </c>
    </row>
    <row r="66" spans="1:7" x14ac:dyDescent="0.2">
      <c r="A66" s="66"/>
      <c r="B66" s="71" t="s">
        <v>61</v>
      </c>
      <c r="C66" s="25">
        <f>G65</f>
        <v>787.6</v>
      </c>
      <c r="D66" s="48" t="s">
        <v>62</v>
      </c>
      <c r="E66" s="38"/>
      <c r="F66" s="41"/>
      <c r="G66" s="41"/>
    </row>
    <row r="67" spans="1:7" x14ac:dyDescent="0.2">
      <c r="A67" s="66"/>
      <c r="B67" s="71" t="s">
        <v>63</v>
      </c>
      <c r="C67" s="25">
        <v>0.05</v>
      </c>
      <c r="D67" s="48" t="s">
        <v>64</v>
      </c>
      <c r="E67" s="38"/>
      <c r="F67" s="41"/>
      <c r="G67" s="41"/>
    </row>
    <row r="68" spans="1:7" x14ac:dyDescent="0.2">
      <c r="A68" s="66"/>
      <c r="B68" s="71" t="s">
        <v>65</v>
      </c>
      <c r="C68" s="25">
        <v>2.4</v>
      </c>
      <c r="D68" s="48" t="s">
        <v>66</v>
      </c>
      <c r="E68" s="38"/>
      <c r="F68" s="41"/>
      <c r="G68" s="41"/>
    </row>
    <row r="69" spans="1:7" x14ac:dyDescent="0.2">
      <c r="A69" s="72"/>
      <c r="B69" s="71" t="s">
        <v>67</v>
      </c>
      <c r="C69" s="39">
        <f>ROUND(C66*C67*C68,2)</f>
        <v>94.51</v>
      </c>
      <c r="D69" s="73" t="s">
        <v>68</v>
      </c>
      <c r="E69" s="38"/>
      <c r="F69" s="41"/>
      <c r="G69" s="41"/>
    </row>
    <row r="70" spans="1:7" x14ac:dyDescent="0.2">
      <c r="A70" s="74"/>
      <c r="B70" s="75"/>
      <c r="C70" s="60"/>
      <c r="D70" s="76"/>
      <c r="E70" s="38"/>
      <c r="F70" s="41"/>
      <c r="G70" s="41"/>
    </row>
    <row r="71" spans="1:7" x14ac:dyDescent="0.2">
      <c r="B71" s="75"/>
      <c r="C71" s="36" t="s">
        <v>50</v>
      </c>
      <c r="D71" s="61" t="s">
        <v>51</v>
      </c>
      <c r="E71" s="36" t="s">
        <v>52</v>
      </c>
      <c r="F71" s="36" t="s">
        <v>10</v>
      </c>
      <c r="G71" s="36" t="s">
        <v>53</v>
      </c>
    </row>
    <row r="72" spans="1:7" ht="12.75" customHeight="1" x14ac:dyDescent="0.2">
      <c r="A72" s="62" t="s">
        <v>69</v>
      </c>
      <c r="B72" s="77" t="s">
        <v>70</v>
      </c>
      <c r="C72" s="64">
        <v>8.73</v>
      </c>
      <c r="D72" s="64">
        <v>8.2899999999999991</v>
      </c>
      <c r="E72" s="64">
        <f t="shared" ref="E72:E76" si="5">ROUND((C72+D72)/2,2)</f>
        <v>8.51</v>
      </c>
      <c r="F72" s="65">
        <v>20</v>
      </c>
      <c r="G72" s="64">
        <f t="shared" ref="G72:G76" si="6">ROUND(E72*F72,2)</f>
        <v>170.2</v>
      </c>
    </row>
    <row r="73" spans="1:7" x14ac:dyDescent="0.2">
      <c r="A73" s="66"/>
      <c r="B73" s="77" t="s">
        <v>71</v>
      </c>
      <c r="C73" s="64">
        <v>8.16</v>
      </c>
      <c r="D73" s="64">
        <v>8.15</v>
      </c>
      <c r="E73" s="64">
        <f t="shared" si="5"/>
        <v>8.16</v>
      </c>
      <c r="F73" s="65">
        <v>20</v>
      </c>
      <c r="G73" s="64">
        <f t="shared" si="6"/>
        <v>163.19999999999999</v>
      </c>
    </row>
    <row r="74" spans="1:7" x14ac:dyDescent="0.2">
      <c r="A74" s="66"/>
      <c r="B74" s="77" t="s">
        <v>72</v>
      </c>
      <c r="C74" s="64">
        <v>8.0299999999999994</v>
      </c>
      <c r="D74" s="64">
        <v>8.0399999999999991</v>
      </c>
      <c r="E74" s="64">
        <f t="shared" si="5"/>
        <v>8.0399999999999991</v>
      </c>
      <c r="F74" s="65">
        <v>20</v>
      </c>
      <c r="G74" s="64">
        <f t="shared" si="6"/>
        <v>160.80000000000001</v>
      </c>
    </row>
    <row r="75" spans="1:7" x14ac:dyDescent="0.2">
      <c r="A75" s="66"/>
      <c r="B75" s="77" t="s">
        <v>73</v>
      </c>
      <c r="C75" s="64">
        <v>8.02</v>
      </c>
      <c r="D75" s="64">
        <v>8.0399999999999991</v>
      </c>
      <c r="E75" s="64">
        <f t="shared" si="5"/>
        <v>8.0299999999999994</v>
      </c>
      <c r="F75" s="65">
        <v>20</v>
      </c>
      <c r="G75" s="64">
        <f t="shared" si="6"/>
        <v>160.6</v>
      </c>
    </row>
    <row r="76" spans="1:7" x14ac:dyDescent="0.2">
      <c r="A76" s="66"/>
      <c r="B76" s="77" t="s">
        <v>74</v>
      </c>
      <c r="C76" s="64">
        <v>8.1199999999999992</v>
      </c>
      <c r="D76" s="64">
        <v>8.09</v>
      </c>
      <c r="E76" s="64">
        <f t="shared" si="5"/>
        <v>8.11</v>
      </c>
      <c r="F76" s="65">
        <v>20</v>
      </c>
      <c r="G76" s="64">
        <f t="shared" si="6"/>
        <v>162.19999999999999</v>
      </c>
    </row>
    <row r="77" spans="1:7" x14ac:dyDescent="0.2">
      <c r="A77" s="66"/>
      <c r="D77" s="19"/>
      <c r="E77" s="38"/>
      <c r="F77" s="69" t="s">
        <v>60</v>
      </c>
      <c r="G77" s="70">
        <f>SUM(G72:G76)</f>
        <v>817</v>
      </c>
    </row>
    <row r="78" spans="1:7" x14ac:dyDescent="0.2">
      <c r="A78" s="66"/>
      <c r="B78" s="71" t="s">
        <v>61</v>
      </c>
      <c r="C78" s="25">
        <f>G77</f>
        <v>817</v>
      </c>
      <c r="D78" s="48" t="s">
        <v>62</v>
      </c>
      <c r="E78" s="38"/>
      <c r="F78" s="41"/>
      <c r="G78" s="41"/>
    </row>
    <row r="79" spans="1:7" x14ac:dyDescent="0.2">
      <c r="A79" s="66"/>
      <c r="B79" s="71" t="s">
        <v>63</v>
      </c>
      <c r="C79" s="25">
        <v>0.05</v>
      </c>
      <c r="D79" s="48" t="s">
        <v>64</v>
      </c>
      <c r="E79" s="38"/>
      <c r="F79" s="41"/>
      <c r="G79" s="41"/>
    </row>
    <row r="80" spans="1:7" x14ac:dyDescent="0.2">
      <c r="A80" s="66"/>
      <c r="B80" s="71" t="s">
        <v>65</v>
      </c>
      <c r="C80" s="25">
        <v>2.4</v>
      </c>
      <c r="D80" s="48" t="s">
        <v>66</v>
      </c>
      <c r="E80" s="38"/>
      <c r="F80" s="41"/>
      <c r="G80" s="41"/>
    </row>
    <row r="81" spans="1:7" x14ac:dyDescent="0.2">
      <c r="A81" s="72"/>
      <c r="B81" s="71" t="s">
        <v>75</v>
      </c>
      <c r="C81" s="39">
        <f>ROUND(C78*C79*C80,2)</f>
        <v>98.04</v>
      </c>
      <c r="D81" s="73" t="s">
        <v>68</v>
      </c>
      <c r="E81" s="38"/>
      <c r="F81" s="41"/>
      <c r="G81" s="41"/>
    </row>
    <row r="82" spans="1:7" x14ac:dyDescent="0.2">
      <c r="A82" s="74"/>
      <c r="B82" s="75"/>
      <c r="C82" s="60"/>
      <c r="D82" s="76"/>
      <c r="E82" s="38"/>
      <c r="F82" s="41"/>
      <c r="G82" s="41"/>
    </row>
    <row r="83" spans="1:7" x14ac:dyDescent="0.2">
      <c r="C83" s="36" t="s">
        <v>50</v>
      </c>
      <c r="D83" s="61" t="s">
        <v>51</v>
      </c>
      <c r="E83" s="36" t="s">
        <v>52</v>
      </c>
      <c r="F83" s="36" t="s">
        <v>10</v>
      </c>
      <c r="G83" s="36" t="s">
        <v>53</v>
      </c>
    </row>
    <row r="84" spans="1:7" x14ac:dyDescent="0.2">
      <c r="A84" s="62" t="s">
        <v>76</v>
      </c>
      <c r="B84" s="77" t="s">
        <v>77</v>
      </c>
      <c r="C84" s="64">
        <v>8.18</v>
      </c>
      <c r="D84" s="64">
        <v>8.2899999999999991</v>
      </c>
      <c r="E84" s="64">
        <f t="shared" ref="E84:E87" si="7">ROUND((C84+D84)/2,2)</f>
        <v>8.24</v>
      </c>
      <c r="F84" s="65">
        <v>20</v>
      </c>
      <c r="G84" s="64">
        <f t="shared" ref="G84:G87" si="8">ROUND(E84*F84,2)</f>
        <v>164.8</v>
      </c>
    </row>
    <row r="85" spans="1:7" x14ac:dyDescent="0.2">
      <c r="A85" s="66"/>
      <c r="B85" s="77" t="s">
        <v>78</v>
      </c>
      <c r="C85" s="64">
        <v>8.19</v>
      </c>
      <c r="D85" s="64">
        <v>7.8</v>
      </c>
      <c r="E85" s="64">
        <f t="shared" si="7"/>
        <v>8</v>
      </c>
      <c r="F85" s="65">
        <v>20</v>
      </c>
      <c r="G85" s="64">
        <f t="shared" si="8"/>
        <v>160</v>
      </c>
    </row>
    <row r="86" spans="1:7" x14ac:dyDescent="0.2">
      <c r="A86" s="66"/>
      <c r="B86" s="77" t="s">
        <v>79</v>
      </c>
      <c r="C86" s="64">
        <v>7.1</v>
      </c>
      <c r="D86" s="64">
        <v>6.83</v>
      </c>
      <c r="E86" s="64">
        <f t="shared" si="7"/>
        <v>6.97</v>
      </c>
      <c r="F86" s="65">
        <v>20</v>
      </c>
      <c r="G86" s="64">
        <f t="shared" si="8"/>
        <v>139.4</v>
      </c>
    </row>
    <row r="87" spans="1:7" x14ac:dyDescent="0.2">
      <c r="A87" s="66"/>
      <c r="B87" s="77" t="s">
        <v>80</v>
      </c>
      <c r="C87" s="64">
        <v>7.01</v>
      </c>
      <c r="D87" s="64">
        <v>7.01</v>
      </c>
      <c r="E87" s="64">
        <f t="shared" si="7"/>
        <v>7.01</v>
      </c>
      <c r="F87" s="65">
        <v>20</v>
      </c>
      <c r="G87" s="64">
        <f t="shared" si="8"/>
        <v>140.19999999999999</v>
      </c>
    </row>
    <row r="88" spans="1:7" x14ac:dyDescent="0.2">
      <c r="A88" s="66"/>
      <c r="B88" s="77" t="s">
        <v>81</v>
      </c>
      <c r="C88" s="78" t="s">
        <v>82</v>
      </c>
      <c r="D88" s="79"/>
      <c r="E88" s="79"/>
      <c r="F88" s="80"/>
      <c r="G88" s="64">
        <v>131.66999999999999</v>
      </c>
    </row>
    <row r="89" spans="1:7" x14ac:dyDescent="0.2">
      <c r="A89" s="66"/>
      <c r="B89" s="77" t="s">
        <v>83</v>
      </c>
      <c r="C89" s="64">
        <v>7.01</v>
      </c>
      <c r="D89" s="64">
        <v>7.9</v>
      </c>
      <c r="E89" s="64">
        <f t="shared" ref="E89" si="9">ROUND((C89+D89)/2,2)</f>
        <v>7.46</v>
      </c>
      <c r="F89" s="65">
        <v>20</v>
      </c>
      <c r="G89" s="64">
        <f t="shared" ref="G89" si="10">ROUND(E89*F89,2)</f>
        <v>149.19999999999999</v>
      </c>
    </row>
    <row r="90" spans="1:7" x14ac:dyDescent="0.2">
      <c r="A90" s="66"/>
      <c r="D90" s="19"/>
      <c r="E90" s="38"/>
      <c r="F90" s="69" t="s">
        <v>60</v>
      </c>
      <c r="G90" s="70">
        <f>SUM(G84:G89)</f>
        <v>885.27</v>
      </c>
    </row>
    <row r="91" spans="1:7" x14ac:dyDescent="0.2">
      <c r="A91" s="66"/>
      <c r="B91" s="71" t="s">
        <v>61</v>
      </c>
      <c r="C91" s="25">
        <f>G90</f>
        <v>885.27</v>
      </c>
      <c r="D91" s="48" t="s">
        <v>62</v>
      </c>
      <c r="E91" s="38"/>
      <c r="F91" s="41"/>
      <c r="G91" s="41"/>
    </row>
    <row r="92" spans="1:7" x14ac:dyDescent="0.2">
      <c r="A92" s="66"/>
      <c r="B92" s="71" t="s">
        <v>63</v>
      </c>
      <c r="C92" s="25">
        <v>0.05</v>
      </c>
      <c r="D92" s="48" t="s">
        <v>64</v>
      </c>
      <c r="E92" s="38"/>
      <c r="F92" s="41"/>
      <c r="G92" s="41"/>
    </row>
    <row r="93" spans="1:7" x14ac:dyDescent="0.2">
      <c r="A93" s="66"/>
      <c r="B93" s="71" t="s">
        <v>65</v>
      </c>
      <c r="C93" s="25">
        <v>2.4</v>
      </c>
      <c r="D93" s="48" t="s">
        <v>66</v>
      </c>
      <c r="E93" s="38"/>
      <c r="F93" s="41"/>
      <c r="G93" s="41"/>
    </row>
    <row r="94" spans="1:7" x14ac:dyDescent="0.2">
      <c r="A94" s="72"/>
      <c r="B94" s="71" t="s">
        <v>75</v>
      </c>
      <c r="C94" s="39">
        <f>ROUND(C91*C92*C93,2)</f>
        <v>106.23</v>
      </c>
      <c r="D94" s="73" t="s">
        <v>68</v>
      </c>
      <c r="E94" s="38"/>
      <c r="F94" s="41"/>
      <c r="G94" s="41"/>
    </row>
    <row r="95" spans="1:7" x14ac:dyDescent="0.2">
      <c r="A95" s="74"/>
      <c r="B95" s="75"/>
      <c r="C95" s="60"/>
      <c r="D95" s="76"/>
      <c r="E95" s="38"/>
      <c r="F95" s="41"/>
      <c r="G95" s="41"/>
    </row>
    <row r="96" spans="1:7" x14ac:dyDescent="0.2">
      <c r="C96" s="36" t="s">
        <v>50</v>
      </c>
      <c r="D96" s="61" t="s">
        <v>51</v>
      </c>
      <c r="E96" s="36" t="s">
        <v>52</v>
      </c>
      <c r="F96" s="36" t="s">
        <v>10</v>
      </c>
      <c r="G96" s="36" t="s">
        <v>53</v>
      </c>
    </row>
    <row r="97" spans="1:7" x14ac:dyDescent="0.2">
      <c r="A97" s="62" t="s">
        <v>84</v>
      </c>
      <c r="B97" s="77" t="s">
        <v>85</v>
      </c>
      <c r="C97" s="64">
        <v>6.94</v>
      </c>
      <c r="D97" s="64">
        <v>6.76</v>
      </c>
      <c r="E97" s="64">
        <f t="shared" ref="E97:E101" si="11">ROUND((C97+D97)/2,2)</f>
        <v>6.85</v>
      </c>
      <c r="F97" s="65">
        <v>20</v>
      </c>
      <c r="G97" s="64">
        <f t="shared" ref="G97:G101" si="12">ROUND(E97*F97,2)</f>
        <v>137</v>
      </c>
    </row>
    <row r="98" spans="1:7" x14ac:dyDescent="0.2">
      <c r="A98" s="66"/>
      <c r="B98" s="77" t="s">
        <v>86</v>
      </c>
      <c r="C98" s="64">
        <v>6.59</v>
      </c>
      <c r="D98" s="64">
        <v>6.6</v>
      </c>
      <c r="E98" s="64">
        <f t="shared" si="11"/>
        <v>6.6</v>
      </c>
      <c r="F98" s="65">
        <v>20</v>
      </c>
      <c r="G98" s="64">
        <f t="shared" si="12"/>
        <v>132</v>
      </c>
    </row>
    <row r="99" spans="1:7" x14ac:dyDescent="0.2">
      <c r="A99" s="66"/>
      <c r="B99" s="77" t="s">
        <v>87</v>
      </c>
      <c r="C99" s="64">
        <v>7.52</v>
      </c>
      <c r="D99" s="64">
        <v>7.86</v>
      </c>
      <c r="E99" s="64">
        <f t="shared" si="11"/>
        <v>7.69</v>
      </c>
      <c r="F99" s="65">
        <v>20</v>
      </c>
      <c r="G99" s="64">
        <f t="shared" si="12"/>
        <v>153.80000000000001</v>
      </c>
    </row>
    <row r="100" spans="1:7" x14ac:dyDescent="0.2">
      <c r="A100" s="66"/>
      <c r="B100" s="77" t="s">
        <v>88</v>
      </c>
      <c r="C100" s="64">
        <v>7.66</v>
      </c>
      <c r="D100" s="64">
        <v>7.6</v>
      </c>
      <c r="E100" s="64">
        <f t="shared" si="11"/>
        <v>7.63</v>
      </c>
      <c r="F100" s="65">
        <v>20</v>
      </c>
      <c r="G100" s="64">
        <f t="shared" si="12"/>
        <v>152.6</v>
      </c>
    </row>
    <row r="101" spans="1:7" x14ac:dyDescent="0.2">
      <c r="A101" s="66"/>
      <c r="B101" s="77" t="s">
        <v>89</v>
      </c>
      <c r="C101" s="64">
        <v>7.06</v>
      </c>
      <c r="D101" s="64">
        <v>7.55</v>
      </c>
      <c r="E101" s="64">
        <f t="shared" si="11"/>
        <v>7.31</v>
      </c>
      <c r="F101" s="65">
        <v>20</v>
      </c>
      <c r="G101" s="64">
        <f t="shared" si="12"/>
        <v>146.19999999999999</v>
      </c>
    </row>
    <row r="102" spans="1:7" x14ac:dyDescent="0.2">
      <c r="A102" s="66"/>
      <c r="D102" s="19"/>
      <c r="E102" s="38"/>
      <c r="F102" s="69" t="s">
        <v>60</v>
      </c>
      <c r="G102" s="70">
        <f>SUM(G97:G101)</f>
        <v>721.59999999999991</v>
      </c>
    </row>
    <row r="103" spans="1:7" x14ac:dyDescent="0.2">
      <c r="A103" s="66"/>
      <c r="B103" s="71" t="s">
        <v>61</v>
      </c>
      <c r="C103" s="25">
        <f>G102</f>
        <v>721.59999999999991</v>
      </c>
      <c r="D103" s="48" t="s">
        <v>62</v>
      </c>
      <c r="E103" s="38"/>
      <c r="F103" s="41"/>
      <c r="G103" s="41"/>
    </row>
    <row r="104" spans="1:7" x14ac:dyDescent="0.2">
      <c r="A104" s="66"/>
      <c r="B104" s="71" t="s">
        <v>63</v>
      </c>
      <c r="C104" s="25">
        <v>0.05</v>
      </c>
      <c r="D104" s="48" t="s">
        <v>64</v>
      </c>
      <c r="E104" s="38"/>
      <c r="F104" s="41"/>
      <c r="G104" s="41"/>
    </row>
    <row r="105" spans="1:7" x14ac:dyDescent="0.2">
      <c r="A105" s="66"/>
      <c r="B105" s="71" t="s">
        <v>65</v>
      </c>
      <c r="C105" s="25">
        <v>2.4</v>
      </c>
      <c r="D105" s="48" t="s">
        <v>66</v>
      </c>
      <c r="E105" s="38"/>
      <c r="F105" s="41"/>
      <c r="G105" s="41"/>
    </row>
    <row r="106" spans="1:7" x14ac:dyDescent="0.2">
      <c r="A106" s="72"/>
      <c r="B106" s="71" t="s">
        <v>75</v>
      </c>
      <c r="C106" s="39">
        <f>ROUND(C103*C104*C105,2)</f>
        <v>86.59</v>
      </c>
      <c r="D106" s="73" t="s">
        <v>68</v>
      </c>
      <c r="E106" s="38"/>
      <c r="F106" s="41"/>
      <c r="G106" s="41"/>
    </row>
    <row r="107" spans="1:7" x14ac:dyDescent="0.2">
      <c r="A107" s="74"/>
      <c r="B107" s="75"/>
      <c r="C107" s="60"/>
      <c r="D107" s="76"/>
      <c r="E107" s="38"/>
      <c r="F107" s="41"/>
      <c r="G107" s="41"/>
    </row>
    <row r="108" spans="1:7" x14ac:dyDescent="0.2">
      <c r="C108" s="36" t="s">
        <v>50</v>
      </c>
      <c r="D108" s="61" t="s">
        <v>51</v>
      </c>
      <c r="E108" s="36" t="s">
        <v>52</v>
      </c>
      <c r="F108" s="36" t="s">
        <v>10</v>
      </c>
      <c r="G108" s="36" t="s">
        <v>53</v>
      </c>
    </row>
    <row r="109" spans="1:7" x14ac:dyDescent="0.2">
      <c r="A109" s="62" t="s">
        <v>90</v>
      </c>
      <c r="B109" s="77" t="s">
        <v>91</v>
      </c>
      <c r="C109" s="64">
        <v>7.37</v>
      </c>
      <c r="D109" s="64">
        <v>6.87</v>
      </c>
      <c r="E109" s="64">
        <f t="shared" ref="E109:E113" si="13">ROUND((C109+D109)/2,2)</f>
        <v>7.12</v>
      </c>
      <c r="F109" s="65">
        <v>20</v>
      </c>
      <c r="G109" s="64">
        <f t="shared" ref="G109:G113" si="14">ROUND(E109*F109,2)</f>
        <v>142.4</v>
      </c>
    </row>
    <row r="110" spans="1:7" x14ac:dyDescent="0.2">
      <c r="A110" s="66"/>
      <c r="B110" s="77" t="s">
        <v>92</v>
      </c>
      <c r="C110" s="64">
        <v>6.67</v>
      </c>
      <c r="D110" s="64">
        <v>6.69</v>
      </c>
      <c r="E110" s="64">
        <f t="shared" si="13"/>
        <v>6.68</v>
      </c>
      <c r="F110" s="65">
        <v>20</v>
      </c>
      <c r="G110" s="64">
        <f t="shared" si="14"/>
        <v>133.6</v>
      </c>
    </row>
    <row r="111" spans="1:7" x14ac:dyDescent="0.2">
      <c r="A111" s="66"/>
      <c r="B111" s="77" t="s">
        <v>93</v>
      </c>
      <c r="C111" s="64">
        <v>6.61</v>
      </c>
      <c r="D111" s="64">
        <v>6.59</v>
      </c>
      <c r="E111" s="64">
        <f t="shared" si="13"/>
        <v>6.6</v>
      </c>
      <c r="F111" s="65">
        <v>20</v>
      </c>
      <c r="G111" s="64">
        <f t="shared" si="14"/>
        <v>132</v>
      </c>
    </row>
    <row r="112" spans="1:7" x14ac:dyDescent="0.2">
      <c r="A112" s="66"/>
      <c r="B112" s="77" t="s">
        <v>94</v>
      </c>
      <c r="C112" s="64">
        <v>6.74</v>
      </c>
      <c r="D112" s="64">
        <v>6.43</v>
      </c>
      <c r="E112" s="64">
        <f t="shared" si="13"/>
        <v>6.59</v>
      </c>
      <c r="F112" s="65">
        <v>20</v>
      </c>
      <c r="G112" s="64">
        <f t="shared" si="14"/>
        <v>131.80000000000001</v>
      </c>
    </row>
    <row r="113" spans="1:7" x14ac:dyDescent="0.2">
      <c r="A113" s="66"/>
      <c r="B113" s="77" t="s">
        <v>95</v>
      </c>
      <c r="C113" s="64">
        <v>6.41</v>
      </c>
      <c r="D113" s="64">
        <v>6.5</v>
      </c>
      <c r="E113" s="64">
        <f t="shared" si="13"/>
        <v>6.46</v>
      </c>
      <c r="F113" s="65">
        <v>20</v>
      </c>
      <c r="G113" s="64">
        <f t="shared" si="14"/>
        <v>129.19999999999999</v>
      </c>
    </row>
    <row r="114" spans="1:7" x14ac:dyDescent="0.2">
      <c r="A114" s="66"/>
      <c r="D114" s="19"/>
      <c r="E114" s="38"/>
      <c r="F114" s="69" t="s">
        <v>60</v>
      </c>
      <c r="G114" s="70">
        <f>SUM(G109:G113)</f>
        <v>669</v>
      </c>
    </row>
    <row r="115" spans="1:7" x14ac:dyDescent="0.2">
      <c r="A115" s="66"/>
      <c r="B115" s="71" t="s">
        <v>61</v>
      </c>
      <c r="C115" s="25">
        <f>G114</f>
        <v>669</v>
      </c>
      <c r="D115" s="48" t="s">
        <v>62</v>
      </c>
      <c r="E115" s="38"/>
      <c r="F115" s="41"/>
      <c r="G115" s="41"/>
    </row>
    <row r="116" spans="1:7" x14ac:dyDescent="0.2">
      <c r="A116" s="66"/>
      <c r="B116" s="71" t="s">
        <v>63</v>
      </c>
      <c r="C116" s="25">
        <v>0.05</v>
      </c>
      <c r="D116" s="48" t="s">
        <v>64</v>
      </c>
      <c r="E116" s="38"/>
      <c r="F116" s="41"/>
      <c r="G116" s="41"/>
    </row>
    <row r="117" spans="1:7" x14ac:dyDescent="0.2">
      <c r="A117" s="66"/>
      <c r="B117" s="71" t="s">
        <v>65</v>
      </c>
      <c r="C117" s="25">
        <v>2.4</v>
      </c>
      <c r="D117" s="48" t="s">
        <v>66</v>
      </c>
      <c r="E117" s="38"/>
      <c r="F117" s="41"/>
      <c r="G117" s="41"/>
    </row>
    <row r="118" spans="1:7" x14ac:dyDescent="0.2">
      <c r="A118" s="72"/>
      <c r="B118" s="71" t="s">
        <v>75</v>
      </c>
      <c r="C118" s="39">
        <f>ROUND(C115*C116*C117,2)</f>
        <v>80.28</v>
      </c>
      <c r="D118" s="73" t="s">
        <v>68</v>
      </c>
      <c r="E118" s="38"/>
      <c r="F118" s="41"/>
      <c r="G118" s="41"/>
    </row>
    <row r="119" spans="1:7" x14ac:dyDescent="0.2">
      <c r="A119" s="74"/>
      <c r="B119" s="75"/>
      <c r="C119" s="60"/>
      <c r="D119" s="76"/>
      <c r="E119" s="38"/>
      <c r="F119" s="41"/>
      <c r="G119" s="41"/>
    </row>
    <row r="120" spans="1:7" x14ac:dyDescent="0.2">
      <c r="C120" s="36" t="s">
        <v>50</v>
      </c>
      <c r="D120" s="61" t="s">
        <v>51</v>
      </c>
      <c r="E120" s="36" t="s">
        <v>52</v>
      </c>
      <c r="F120" s="36" t="s">
        <v>10</v>
      </c>
      <c r="G120" s="36" t="s">
        <v>53</v>
      </c>
    </row>
    <row r="121" spans="1:7" x14ac:dyDescent="0.2">
      <c r="A121" s="62" t="s">
        <v>96</v>
      </c>
      <c r="B121" s="77" t="s">
        <v>97</v>
      </c>
      <c r="C121" s="64">
        <v>6.7</v>
      </c>
      <c r="D121" s="64">
        <v>6.61</v>
      </c>
      <c r="E121" s="64">
        <f t="shared" ref="E121:E127" si="15">ROUND((C121+D121)/2,2)</f>
        <v>6.66</v>
      </c>
      <c r="F121" s="65">
        <v>20</v>
      </c>
      <c r="G121" s="64">
        <f t="shared" ref="G121:G127" si="16">ROUND(E121*F121,2)</f>
        <v>133.19999999999999</v>
      </c>
    </row>
    <row r="122" spans="1:7" x14ac:dyDescent="0.2">
      <c r="A122" s="66"/>
      <c r="B122" s="77" t="s">
        <v>98</v>
      </c>
      <c r="C122" s="64">
        <v>6.47</v>
      </c>
      <c r="D122" s="64">
        <v>7.32</v>
      </c>
      <c r="E122" s="64">
        <f t="shared" si="15"/>
        <v>6.9</v>
      </c>
      <c r="F122" s="65">
        <v>20</v>
      </c>
      <c r="G122" s="64">
        <f t="shared" si="16"/>
        <v>138</v>
      </c>
    </row>
    <row r="123" spans="1:7" x14ac:dyDescent="0.2">
      <c r="A123" s="66"/>
      <c r="B123" s="77" t="s">
        <v>99</v>
      </c>
      <c r="C123" s="64">
        <v>6.5</v>
      </c>
      <c r="D123" s="64">
        <v>6.5</v>
      </c>
      <c r="E123" s="64">
        <f t="shared" si="15"/>
        <v>6.5</v>
      </c>
      <c r="F123" s="65">
        <v>20</v>
      </c>
      <c r="G123" s="64">
        <f t="shared" si="16"/>
        <v>130</v>
      </c>
    </row>
    <row r="124" spans="1:7" x14ac:dyDescent="0.2">
      <c r="A124" s="66"/>
      <c r="B124" s="77" t="s">
        <v>100</v>
      </c>
      <c r="C124" s="64">
        <v>6.5</v>
      </c>
      <c r="D124" s="64">
        <v>6.5</v>
      </c>
      <c r="E124" s="64">
        <f t="shared" si="15"/>
        <v>6.5</v>
      </c>
      <c r="F124" s="65">
        <v>20</v>
      </c>
      <c r="G124" s="64">
        <f t="shared" si="16"/>
        <v>130</v>
      </c>
    </row>
    <row r="125" spans="1:7" x14ac:dyDescent="0.2">
      <c r="A125" s="66"/>
      <c r="B125" s="77" t="s">
        <v>101</v>
      </c>
      <c r="C125" s="64">
        <v>6.5</v>
      </c>
      <c r="D125" s="64">
        <v>6.5</v>
      </c>
      <c r="E125" s="64">
        <f t="shared" si="15"/>
        <v>6.5</v>
      </c>
      <c r="F125" s="65">
        <v>20</v>
      </c>
      <c r="G125" s="64">
        <f t="shared" si="16"/>
        <v>130</v>
      </c>
    </row>
    <row r="126" spans="1:7" x14ac:dyDescent="0.2">
      <c r="A126" s="66"/>
      <c r="B126" s="77" t="s">
        <v>102</v>
      </c>
      <c r="C126" s="64">
        <v>6.5</v>
      </c>
      <c r="D126" s="64">
        <v>6.5</v>
      </c>
      <c r="E126" s="64">
        <f t="shared" si="15"/>
        <v>6.5</v>
      </c>
      <c r="F126" s="65">
        <v>20</v>
      </c>
      <c r="G126" s="64">
        <f t="shared" si="16"/>
        <v>130</v>
      </c>
    </row>
    <row r="127" spans="1:7" x14ac:dyDescent="0.2">
      <c r="A127" s="66"/>
      <c r="B127" s="77" t="s">
        <v>103</v>
      </c>
      <c r="C127" s="64">
        <v>6.5</v>
      </c>
      <c r="D127" s="64">
        <v>6.5</v>
      </c>
      <c r="E127" s="64">
        <f t="shared" si="15"/>
        <v>6.5</v>
      </c>
      <c r="F127" s="65">
        <v>20</v>
      </c>
      <c r="G127" s="64">
        <f t="shared" si="16"/>
        <v>130</v>
      </c>
    </row>
    <row r="128" spans="1:7" x14ac:dyDescent="0.2">
      <c r="A128" s="66"/>
      <c r="D128" s="19"/>
      <c r="E128" s="38"/>
      <c r="F128" s="69" t="s">
        <v>60</v>
      </c>
      <c r="G128" s="70">
        <f>SUM(G121:G127)</f>
        <v>921.2</v>
      </c>
    </row>
    <row r="129" spans="1:7" x14ac:dyDescent="0.2">
      <c r="A129" s="66"/>
      <c r="B129" s="71" t="s">
        <v>61</v>
      </c>
      <c r="C129" s="25">
        <f>G128</f>
        <v>921.2</v>
      </c>
      <c r="D129" s="48" t="s">
        <v>62</v>
      </c>
      <c r="E129" s="38"/>
      <c r="F129" s="41"/>
      <c r="G129" s="41"/>
    </row>
    <row r="130" spans="1:7" x14ac:dyDescent="0.2">
      <c r="A130" s="66"/>
      <c r="B130" s="71" t="s">
        <v>63</v>
      </c>
      <c r="C130" s="25">
        <v>0.05</v>
      </c>
      <c r="D130" s="48" t="s">
        <v>64</v>
      </c>
      <c r="E130" s="38"/>
      <c r="F130" s="41"/>
      <c r="G130" s="41"/>
    </row>
    <row r="131" spans="1:7" x14ac:dyDescent="0.2">
      <c r="A131" s="66"/>
      <c r="B131" s="71" t="s">
        <v>65</v>
      </c>
      <c r="C131" s="25">
        <v>2.4</v>
      </c>
      <c r="D131" s="48" t="s">
        <v>66</v>
      </c>
      <c r="E131" s="38"/>
      <c r="F131" s="41"/>
      <c r="G131" s="41"/>
    </row>
    <row r="132" spans="1:7" x14ac:dyDescent="0.2">
      <c r="A132" s="72"/>
      <c r="B132" s="71" t="s">
        <v>75</v>
      </c>
      <c r="C132" s="39">
        <f>ROUND(C129*C130*C131,2)</f>
        <v>110.54</v>
      </c>
      <c r="D132" s="73" t="s">
        <v>68</v>
      </c>
      <c r="E132" s="38"/>
      <c r="F132" s="41"/>
      <c r="G132" s="41"/>
    </row>
    <row r="133" spans="1:7" ht="13.5" thickBot="1" x14ac:dyDescent="0.25">
      <c r="A133" s="74"/>
      <c r="B133" s="75"/>
      <c r="C133" s="60"/>
      <c r="D133" s="76"/>
      <c r="E133" s="38"/>
      <c r="F133" s="41"/>
      <c r="G133" s="41"/>
    </row>
    <row r="134" spans="1:7" ht="30" customHeight="1" thickBot="1" x14ac:dyDescent="0.25">
      <c r="B134" s="81" t="s">
        <v>104</v>
      </c>
      <c r="C134" s="82">
        <f>C69+C81+C94+C106+C118+C132</f>
        <v>576.18999999999994</v>
      </c>
      <c r="D134" s="83" t="s">
        <v>68</v>
      </c>
      <c r="E134" s="38"/>
      <c r="F134" s="38"/>
      <c r="G134" s="38"/>
    </row>
    <row r="135" spans="1:7" x14ac:dyDescent="0.2">
      <c r="D135" s="19"/>
      <c r="E135" s="38"/>
      <c r="F135" s="38"/>
      <c r="G135" s="38"/>
    </row>
    <row r="136" spans="1:7" s="12" customFormat="1" x14ac:dyDescent="0.2">
      <c r="A136" s="9">
        <f>[1]ORÇAMENTO!A38</f>
        <v>4</v>
      </c>
      <c r="B136" s="11" t="str">
        <f>VLOOKUP(A136,orça,4,FALSE)</f>
        <v>SERVIÇOS COMPLEMENTARES</v>
      </c>
      <c r="C136" s="11"/>
      <c r="D136" s="84"/>
      <c r="E136" s="11"/>
    </row>
    <row r="137" spans="1:7" ht="89.25" x14ac:dyDescent="0.2">
      <c r="A137" s="13" t="str">
        <f>[1]ORÇAMENTO!A39</f>
        <v>04.01</v>
      </c>
      <c r="B137" s="15" t="str">
        <f>VLOOKUP(A137,orça,4,FALSE)</f>
        <v>ASSENTAMENTO DE GUIA (MEIO-FIO) EM TRECHO RETO, CONFECCIONADA EM CONCRETO PRÉ-FABRICADO, DIMENSÕES 100X15X13X30 CM COMPRIMENTO X BASE INFERIOR X BASE SUPERIOR X ALTURA), PARA VIAS URBANAS (USO VIÁRIO). AF_06/2016</v>
      </c>
      <c r="C137" s="15">
        <f>C142</f>
        <v>386</v>
      </c>
      <c r="D137" s="16" t="str">
        <f>VLOOKUP(A137,orça,5,0)</f>
        <v>M</v>
      </c>
      <c r="E137" s="85" t="s">
        <v>105</v>
      </c>
      <c r="F137" s="86"/>
      <c r="G137" s="87"/>
    </row>
    <row r="138" spans="1:7" x14ac:dyDescent="0.2">
      <c r="B138" s="88"/>
    </row>
    <row r="139" spans="1:7" s="92" customFormat="1" x14ac:dyDescent="0.2">
      <c r="A139" s="89"/>
      <c r="B139" s="90" t="s">
        <v>106</v>
      </c>
      <c r="C139" s="90" t="s">
        <v>107</v>
      </c>
      <c r="D139" s="90" t="s">
        <v>108</v>
      </c>
      <c r="E139" s="91"/>
    </row>
    <row r="140" spans="1:7" s="92" customFormat="1" ht="25.5" x14ac:dyDescent="0.2">
      <c r="A140" s="89"/>
      <c r="B140" s="93" t="s">
        <v>109</v>
      </c>
      <c r="C140" s="93">
        <f>10.28+12.34+15+24.16+17.5+8.58+18.78+21.45+29.94+5.65</f>
        <v>163.68</v>
      </c>
      <c r="D140" s="93" t="s">
        <v>110</v>
      </c>
      <c r="E140" s="91"/>
    </row>
    <row r="141" spans="1:7" s="94" customFormat="1" ht="51" x14ac:dyDescent="0.2">
      <c r="B141" s="95" t="s">
        <v>111</v>
      </c>
      <c r="C141" s="95">
        <f>4.11+18+16.45+28.49+9.42+19.62+11.6+3.48+19.56+30.06+15.76+4.59+1.72+3.51+3.95+3.5+18.82+3.03+6.65</f>
        <v>222.31999999999996</v>
      </c>
      <c r="D141" s="95" t="s">
        <v>112</v>
      </c>
    </row>
    <row r="142" spans="1:7" s="92" customFormat="1" x14ac:dyDescent="0.2">
      <c r="A142" s="89"/>
      <c r="B142" s="96" t="s">
        <v>23</v>
      </c>
      <c r="C142" s="97">
        <f>SUM(C140:C141)</f>
        <v>386</v>
      </c>
      <c r="D142" s="47"/>
      <c r="E142" s="91"/>
    </row>
    <row r="143" spans="1:7" x14ac:dyDescent="0.2">
      <c r="B143" s="75"/>
    </row>
    <row r="144" spans="1:7" ht="89.25" x14ac:dyDescent="0.2">
      <c r="A144" s="13" t="str">
        <f>[1]ORÇAMENTO!A40</f>
        <v>04.02</v>
      </c>
      <c r="B144" s="15" t="str">
        <f>VLOOKUP(A144,orça,4,FALSE)</f>
        <v>ASSENTAMENTO DE GUIA (MEIO-FIO) EM TRECHO CURVO, CONFECCIONADA EM CONCRETO PRÉ-FABRICADO, DIMENSÕES 100X15X13X30 CM (COMPRIMENTO X BASE INFERIOR X BASE SUPERIOR X ALTURA), PARA VIAS URBANAS (USO VIÁRIO). AF_06/2016</v>
      </c>
      <c r="C144" s="15">
        <f>C148</f>
        <v>163.68</v>
      </c>
      <c r="D144" s="16" t="str">
        <f>VLOOKUP(A144,orça,5,0)</f>
        <v>M</v>
      </c>
      <c r="F144" s="27"/>
    </row>
    <row r="145" spans="1:7" x14ac:dyDescent="0.2">
      <c r="D145" s="19"/>
    </row>
    <row r="146" spans="1:7" x14ac:dyDescent="0.2">
      <c r="B146" s="90" t="s">
        <v>106</v>
      </c>
      <c r="C146" s="90" t="s">
        <v>107</v>
      </c>
      <c r="D146" s="90" t="s">
        <v>108</v>
      </c>
    </row>
    <row r="147" spans="1:7" ht="25.5" x14ac:dyDescent="0.2">
      <c r="B147" s="95" t="s">
        <v>109</v>
      </c>
      <c r="C147" s="95">
        <f>10.28+12.34+15+24.16+17.5+8.58+18.78+21.45+29.94+5.65</f>
        <v>163.68</v>
      </c>
      <c r="D147" s="95" t="s">
        <v>112</v>
      </c>
    </row>
    <row r="148" spans="1:7" x14ac:dyDescent="0.2">
      <c r="B148" s="96" t="s">
        <v>23</v>
      </c>
      <c r="C148" s="97">
        <f>SUM(C147)</f>
        <v>163.68</v>
      </c>
      <c r="D148" s="19"/>
    </row>
    <row r="149" spans="1:7" x14ac:dyDescent="0.2">
      <c r="D149" s="19"/>
    </row>
    <row r="150" spans="1:7" ht="74.25" customHeight="1" x14ac:dyDescent="0.2">
      <c r="A150" s="13" t="str">
        <f>[1]ORÇAMENTO!A41</f>
        <v>04.03</v>
      </c>
      <c r="B150" s="15" t="str">
        <f>VLOOKUP(A150,orça,4,FALSE)</f>
        <v>SINALIZACAO HORIZONTAL COM TINTA RETRORREFLETIVA A BASE DE RESINA ACRILICA COM MICROESFERAS DE VIDRO</v>
      </c>
      <c r="C150" s="15">
        <f>F158</f>
        <v>283</v>
      </c>
      <c r="D150" s="16" t="str">
        <f>VLOOKUP(A150,orça,5,0)</f>
        <v>M2</v>
      </c>
      <c r="E150" s="42" t="s">
        <v>113</v>
      </c>
      <c r="F150" s="43"/>
      <c r="G150" s="44"/>
    </row>
    <row r="151" spans="1:7" x14ac:dyDescent="0.2">
      <c r="A151" s="2"/>
      <c r="B151" s="46" t="s">
        <v>13</v>
      </c>
      <c r="C151" s="34" t="s">
        <v>114</v>
      </c>
      <c r="D151" s="34" t="s">
        <v>32</v>
      </c>
      <c r="E151" s="34" t="s">
        <v>115</v>
      </c>
      <c r="F151" s="98" t="s">
        <v>12</v>
      </c>
    </row>
    <row r="152" spans="1:7" x14ac:dyDescent="0.2">
      <c r="A152" s="2"/>
      <c r="B152" s="46" t="s">
        <v>116</v>
      </c>
      <c r="C152" s="37">
        <v>640</v>
      </c>
      <c r="D152" s="37">
        <v>0.1</v>
      </c>
      <c r="E152" s="99">
        <v>2</v>
      </c>
      <c r="F152" s="100">
        <f>ROUND(C152*D152*E152,2)</f>
        <v>128</v>
      </c>
    </row>
    <row r="153" spans="1:7" x14ac:dyDescent="0.2">
      <c r="A153" s="2"/>
      <c r="B153" s="46" t="s">
        <v>117</v>
      </c>
      <c r="C153" s="37">
        <v>640</v>
      </c>
      <c r="D153" s="37">
        <v>0.1</v>
      </c>
      <c r="E153" s="99">
        <v>2</v>
      </c>
      <c r="F153" s="100">
        <f>ROUND(C153*D153*E153,2)</f>
        <v>128</v>
      </c>
    </row>
    <row r="154" spans="1:7" x14ac:dyDescent="0.2">
      <c r="A154" s="2"/>
      <c r="C154" s="21" t="s">
        <v>10</v>
      </c>
      <c r="D154" s="33" t="s">
        <v>32</v>
      </c>
      <c r="E154" s="21" t="s">
        <v>115</v>
      </c>
      <c r="F154" s="101" t="s">
        <v>12</v>
      </c>
    </row>
    <row r="155" spans="1:7" x14ac:dyDescent="0.2">
      <c r="A155" s="2"/>
      <c r="B155" s="15" t="s">
        <v>118</v>
      </c>
      <c r="C155" s="15">
        <v>9</v>
      </c>
      <c r="D155" s="16">
        <v>0.6</v>
      </c>
      <c r="E155" s="46">
        <v>1</v>
      </c>
      <c r="F155" s="100">
        <f>ROUND(C155*D155*E155,2)</f>
        <v>5.4</v>
      </c>
    </row>
    <row r="156" spans="1:7" x14ac:dyDescent="0.2">
      <c r="A156" s="2"/>
      <c r="B156" s="47" t="s">
        <v>119</v>
      </c>
      <c r="C156" s="15">
        <v>4</v>
      </c>
      <c r="D156" s="16">
        <v>0.6</v>
      </c>
      <c r="E156" s="46">
        <v>9</v>
      </c>
      <c r="F156" s="100">
        <f>ROUND(C156*D156*E156,2)</f>
        <v>21.6</v>
      </c>
    </row>
    <row r="157" spans="1:7" x14ac:dyDescent="0.2">
      <c r="A157" s="2"/>
      <c r="D157" s="19"/>
      <c r="E157" s="60"/>
      <c r="F157" s="102"/>
    </row>
    <row r="158" spans="1:7" x14ac:dyDescent="0.2">
      <c r="A158" s="2"/>
      <c r="D158" s="19"/>
      <c r="E158" s="39" t="s">
        <v>23</v>
      </c>
      <c r="F158" s="103">
        <f>SUM(F152:F156)</f>
        <v>283</v>
      </c>
    </row>
    <row r="159" spans="1:7" x14ac:dyDescent="0.2">
      <c r="A159" s="2"/>
      <c r="D159" s="19"/>
      <c r="E159" s="60"/>
      <c r="F159" s="102"/>
    </row>
    <row r="160" spans="1:7" ht="38.25" customHeight="1" x14ac:dyDescent="0.2">
      <c r="A160" s="13" t="str">
        <f>[1]ORÇAMENTO!A42</f>
        <v>04.04</v>
      </c>
      <c r="B160" s="15" t="str">
        <f>VLOOKUP(A160,orça,4,FALSE)</f>
        <v>SUPORTE DE PLACA DE SINALIZAÇÃO VERTICAL EM MADEIRA DE 1ª QUALIDADE, PINTADA, FORNECIMENTO E INSTALAÇÃO</v>
      </c>
      <c r="C160" s="15">
        <v>2</v>
      </c>
      <c r="D160" s="16" t="str">
        <f>VLOOKUP(A160,orça,5,0)</f>
        <v>UN</v>
      </c>
      <c r="E160" s="42" t="s">
        <v>120</v>
      </c>
      <c r="F160" s="43"/>
      <c r="G160" s="44"/>
    </row>
    <row r="161" spans="1:7" x14ac:dyDescent="0.2">
      <c r="A161" s="2"/>
      <c r="D161" s="19"/>
      <c r="F161" s="104"/>
    </row>
    <row r="162" spans="1:7" ht="51" customHeight="1" x14ac:dyDescent="0.2">
      <c r="A162" s="13" t="str">
        <f>[1]ORÇAMENTO!A43</f>
        <v>04.05</v>
      </c>
      <c r="B162" s="15" t="str">
        <f>VLOOKUP(A162,orça,4,FALSE)</f>
        <v>FORNECIMENTO E IMPLANTAÇÃO DE PLACA DE ADVERTÊNCIA EM AÇO, LADO DE 0,60 M - PELÍCULA RETRORREFLETIVA TIPO I E SI</v>
      </c>
      <c r="C162" s="15">
        <v>2</v>
      </c>
      <c r="D162" s="16" t="str">
        <f>VLOOKUP(A162,orça,5,0)</f>
        <v>UN</v>
      </c>
      <c r="E162" s="42" t="s">
        <v>121</v>
      </c>
      <c r="F162" s="43"/>
      <c r="G162" s="44"/>
    </row>
    <row r="163" spans="1:7" x14ac:dyDescent="0.2">
      <c r="A163" s="2"/>
      <c r="D163" s="53"/>
      <c r="E163" s="43"/>
      <c r="F163" s="43"/>
      <c r="G163" s="43"/>
    </row>
    <row r="164" spans="1:7" ht="51" customHeight="1" x14ac:dyDescent="0.2">
      <c r="A164" s="13" t="str">
        <f>[1]ORÇAMENTO!A44</f>
        <v>04.06</v>
      </c>
      <c r="B164" s="15" t="str">
        <f>VLOOKUP(A164,orça,4,FALSE)</f>
        <v>FORNECIMENTO E IMPLANTAÇÃO DE PLACA DE REGULAMENTAÇÃO EM AÇO D = 0,80 M - PELÍCULA RETRORREFLETIVA TIPO I E SI</v>
      </c>
      <c r="C164" s="15">
        <v>6</v>
      </c>
      <c r="D164" s="16" t="str">
        <f>VLOOKUP(A164,orça,5,0)</f>
        <v>UN</v>
      </c>
      <c r="E164" s="42" t="s">
        <v>122</v>
      </c>
      <c r="F164" s="43"/>
      <c r="G164" s="44"/>
    </row>
    <row r="165" spans="1:7" x14ac:dyDescent="0.2">
      <c r="A165" s="2"/>
      <c r="D165" s="19"/>
      <c r="F165" s="104"/>
    </row>
    <row r="166" spans="1:7" ht="38.25" customHeight="1" x14ac:dyDescent="0.2">
      <c r="A166" s="13" t="str">
        <f>[1]ORÇAMENTO!A45</f>
        <v>04.07</v>
      </c>
      <c r="B166" s="15" t="str">
        <f>VLOOKUP(A166,orça,4,FALSE)</f>
        <v>PLACA ESMALTADA PARA IDENTIFICAÇÃO NR DE RUA, DIMENSÕES 45X25CM</v>
      </c>
      <c r="C166" s="15">
        <v>2</v>
      </c>
      <c r="D166" s="16" t="str">
        <f>VLOOKUP(A166,orça,5,0)</f>
        <v>UN</v>
      </c>
      <c r="E166" s="42" t="s">
        <v>123</v>
      </c>
      <c r="F166" s="43"/>
      <c r="G166" s="44"/>
    </row>
    <row r="167" spans="1:7" x14ac:dyDescent="0.2">
      <c r="A167" s="2"/>
      <c r="D167" s="19"/>
      <c r="F167" s="104"/>
    </row>
    <row r="168" spans="1:7" ht="38.25" x14ac:dyDescent="0.2">
      <c r="A168" s="13" t="str">
        <f>[1]ORÇAMENTO!A46</f>
        <v>04.08</v>
      </c>
      <c r="B168" s="15" t="str">
        <f>VLOOKUP(A168,orça,4,FALSE)</f>
        <v>FORNECIMENTO E IMPLANTAÇÃO DE SUPORTE METÁLICO GALVANIZADO PARA PLACA DE ADVERTÊNCIA - LADO DE 0,60 M</v>
      </c>
      <c r="C168" s="15">
        <f>C162</f>
        <v>2</v>
      </c>
      <c r="D168" s="16" t="str">
        <f>VLOOKUP(A168,orça,5,0)</f>
        <v>UN</v>
      </c>
      <c r="E168" s="42" t="s">
        <v>124</v>
      </c>
      <c r="F168" s="43"/>
      <c r="G168" s="44"/>
    </row>
    <row r="169" spans="1:7" x14ac:dyDescent="0.2">
      <c r="A169" s="2"/>
      <c r="D169" s="19"/>
      <c r="F169" s="104"/>
    </row>
    <row r="170" spans="1:7" ht="38.25" x14ac:dyDescent="0.2">
      <c r="A170" s="13" t="str">
        <f>[1]ORÇAMENTO!A47</f>
        <v>04.09</v>
      </c>
      <c r="B170" s="15" t="str">
        <f>VLOOKUP(A170,orça,4,FALSE)</f>
        <v>FORNECIMENTO E IMPLANTAÇÃO DE SUPORTE METÁLICO GALVANIZADO PARA PLACA DE REGULAMENTAÇÃO - D = 0,80 M</v>
      </c>
      <c r="C170" s="15">
        <f>C164</f>
        <v>6</v>
      </c>
      <c r="D170" s="16" t="str">
        <f>VLOOKUP(A170,orça,5,0)</f>
        <v>UN</v>
      </c>
      <c r="E170" s="42" t="s">
        <v>125</v>
      </c>
      <c r="F170" s="43"/>
      <c r="G170" s="44"/>
    </row>
    <row r="171" spans="1:7" x14ac:dyDescent="0.2">
      <c r="A171" s="2"/>
      <c r="D171" s="19"/>
      <c r="F171" s="104"/>
    </row>
    <row r="172" spans="1:7" x14ac:dyDescent="0.2">
      <c r="A172" s="2"/>
      <c r="D172" s="19"/>
      <c r="F172" s="104"/>
    </row>
    <row r="173" spans="1:7" x14ac:dyDescent="0.2">
      <c r="A173" s="2"/>
      <c r="D173" s="19"/>
      <c r="F173" s="104"/>
    </row>
    <row r="174" spans="1:7" x14ac:dyDescent="0.2">
      <c r="A174" s="2"/>
      <c r="D174" s="19"/>
      <c r="F174" s="104"/>
    </row>
    <row r="175" spans="1:7" ht="15" x14ac:dyDescent="0.2">
      <c r="A175" s="2"/>
      <c r="C175" s="105" t="s">
        <v>8</v>
      </c>
      <c r="D175" s="2"/>
    </row>
    <row r="176" spans="1:7" ht="15" x14ac:dyDescent="0.2">
      <c r="A176" s="2"/>
      <c r="C176" s="105" t="s">
        <v>126</v>
      </c>
      <c r="D176" s="2"/>
    </row>
    <row r="177" spans="1:4" ht="15" x14ac:dyDescent="0.2">
      <c r="A177" s="2"/>
      <c r="C177" s="105" t="s">
        <v>127</v>
      </c>
      <c r="D177" s="2"/>
    </row>
  </sheetData>
  <sheetProtection algorithmName="SHA-512" hashValue="ghTtARQ0nyhOx8AekiJCg3cNaYRmE8CU0RsMjAhWmLFYgdKae8wd0R1UaeLW1z69MMus5JuoS6hc/kk7R7Zq0g==" saltValue="jaOU4a3e9+pkW99e1slyKA==" spinCount="100000" sheet="1" objects="1" scenarios="1"/>
  <mergeCells count="30">
    <mergeCell ref="E162:G162"/>
    <mergeCell ref="E163:G163"/>
    <mergeCell ref="E164:G164"/>
    <mergeCell ref="E166:G166"/>
    <mergeCell ref="E168:G168"/>
    <mergeCell ref="E170:G170"/>
    <mergeCell ref="A97:A106"/>
    <mergeCell ref="A109:A118"/>
    <mergeCell ref="A121:A132"/>
    <mergeCell ref="E137:G137"/>
    <mergeCell ref="E150:G150"/>
    <mergeCell ref="E160:G160"/>
    <mergeCell ref="E54:G54"/>
    <mergeCell ref="E57:G57"/>
    <mergeCell ref="A60:A69"/>
    <mergeCell ref="A72:A81"/>
    <mergeCell ref="A84:A94"/>
    <mergeCell ref="C88:F88"/>
    <mergeCell ref="E30:G30"/>
    <mergeCell ref="E32:G32"/>
    <mergeCell ref="E39:G39"/>
    <mergeCell ref="E41:G41"/>
    <mergeCell ref="E43:G43"/>
    <mergeCell ref="E45:G45"/>
    <mergeCell ref="A1:G1"/>
    <mergeCell ref="E9:G9"/>
    <mergeCell ref="E14:G14"/>
    <mergeCell ref="E22:G22"/>
    <mergeCell ref="E24:G24"/>
    <mergeCell ref="E28:G28"/>
  </mergeCells>
  <pageMargins left="0.51181102362204722" right="0.51181102362204722" top="0.78740157480314965" bottom="0.78740157480314965" header="0.31496062992125984" footer="0.31496062992125984"/>
  <pageSetup paperSize="9" scale="69" fitToHeight="0" orientation="portrait" r:id="rId1"/>
  <headerFooter>
    <oddFooter>Página &amp;P de &amp;N</oddFooter>
  </headerFooter>
  <rowBreaks count="3" manualBreakCount="3">
    <brk id="42" max="6" man="1"/>
    <brk id="106" max="6" man="1"/>
    <brk id="16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MDC</vt:lpstr>
      <vt:lpstr>MDC!Area_de_impressao</vt:lpstr>
      <vt:lpstr>MDC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Planejamento</cp:lastModifiedBy>
  <dcterms:created xsi:type="dcterms:W3CDTF">2019-07-04T18:13:44Z</dcterms:created>
  <dcterms:modified xsi:type="dcterms:W3CDTF">2019-07-04T18:20:11Z</dcterms:modified>
</cp:coreProperties>
</file>