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ários\joselaine.coelho\Downloads\"/>
    </mc:Choice>
  </mc:AlternateContent>
  <bookViews>
    <workbookView xWindow="0" yWindow="0" windowWidth="14376" windowHeight="4440" tabRatio="702" firstSheet="2" activeTab="2"/>
  </bookViews>
  <sheets>
    <sheet name="15ª Medição (2)" sheetId="48" state="hidden" r:id="rId1"/>
    <sheet name="1ª a 15ª Med" sheetId="47" state="hidden" r:id="rId2"/>
    <sheet name="ORÇAMENTO" sheetId="71" r:id="rId3"/>
  </sheets>
  <externalReferences>
    <externalReference r:id="rId4"/>
  </externalReferences>
  <definedNames>
    <definedName name="_xlnm.Print_Area" localSheetId="0">'15ª Medição (2)'!$A$1:$P$110</definedName>
    <definedName name="_xlnm.Print_Area" localSheetId="1">'1ª a 15ª Med'!$A$1:$P$110</definedName>
    <definedName name="_xlnm.Print_Area" localSheetId="2">ORÇAMENTO!$A$1:$J$165</definedName>
    <definedName name="indicebdi">[1]PLANILHA!$B$7</definedName>
    <definedName name="indicels">[1]PLANILHA!$B$6</definedName>
    <definedName name="MDC">#REF!</definedName>
    <definedName name="orça">ORÇAMENTO!$1:$1048576</definedName>
    <definedName name="orçamento">#REF!</definedName>
    <definedName name="_xlnm.Print_Titles" localSheetId="0">'15ª Medição (2)'!$13:$14</definedName>
    <definedName name="_xlnm.Print_Titles" localSheetId="1">'1ª a 15ª Med'!$13:$14</definedName>
  </definedNames>
  <calcPr calcId="152511"/>
</workbook>
</file>

<file path=xl/calcChain.xml><?xml version="1.0" encoding="utf-8"?>
<calcChain xmlns="http://schemas.openxmlformats.org/spreadsheetml/2006/main">
  <c r="H23" i="71" l="1"/>
  <c r="N27" i="71" l="1"/>
  <c r="N23" i="71"/>
  <c r="M27" i="71"/>
  <c r="M23" i="71"/>
  <c r="J162" i="71" l="1"/>
  <c r="J161" i="71"/>
  <c r="J160" i="71"/>
  <c r="J159" i="71"/>
  <c r="J158" i="71"/>
  <c r="J157" i="71"/>
  <c r="J154" i="71"/>
  <c r="J153" i="71"/>
  <c r="J150" i="71"/>
  <c r="J149" i="71"/>
  <c r="J148" i="71"/>
  <c r="J147" i="71"/>
  <c r="J146" i="71"/>
  <c r="J143" i="71"/>
  <c r="J142" i="71"/>
  <c r="J141" i="71"/>
  <c r="J140" i="71"/>
  <c r="J139" i="71"/>
  <c r="J138" i="71"/>
  <c r="J137" i="71"/>
  <c r="J136" i="71"/>
  <c r="J135" i="71"/>
  <c r="J134" i="71"/>
  <c r="J133" i="71"/>
  <c r="J130" i="71"/>
  <c r="J129" i="71"/>
  <c r="J128" i="71"/>
  <c r="J127" i="71"/>
  <c r="J126" i="71"/>
  <c r="J125" i="71"/>
  <c r="J124" i="71"/>
  <c r="J123" i="71"/>
  <c r="J122" i="71"/>
  <c r="J121" i="71"/>
  <c r="J120" i="71"/>
  <c r="J119" i="71"/>
  <c r="J118" i="71"/>
  <c r="J117" i="71"/>
  <c r="J116" i="71"/>
  <c r="J115" i="71"/>
  <c r="J114" i="71"/>
  <c r="J113" i="71"/>
  <c r="J112" i="71"/>
  <c r="J111" i="71"/>
  <c r="J110" i="71"/>
  <c r="J109" i="71"/>
  <c r="J108" i="71"/>
  <c r="J107" i="71"/>
  <c r="J106" i="71"/>
  <c r="J105" i="71"/>
  <c r="J104" i="71"/>
  <c r="J103" i="71"/>
  <c r="J102" i="71"/>
  <c r="J101" i="71"/>
  <c r="J100" i="71"/>
  <c r="J99" i="71"/>
  <c r="J98" i="71"/>
  <c r="J97" i="71"/>
  <c r="J96" i="71"/>
  <c r="J95" i="71"/>
  <c r="J94" i="71"/>
  <c r="J93" i="71"/>
  <c r="J92" i="71"/>
  <c r="J91" i="71"/>
  <c r="J90" i="71"/>
  <c r="J89" i="71"/>
  <c r="J88" i="71"/>
  <c r="J87" i="71"/>
  <c r="J84" i="71"/>
  <c r="J83" i="71"/>
  <c r="J82" i="71"/>
  <c r="J81" i="71"/>
  <c r="J80" i="71"/>
  <c r="J79" i="71"/>
  <c r="J78" i="71"/>
  <c r="J77" i="71"/>
  <c r="J76" i="71"/>
  <c r="J75" i="71"/>
  <c r="J74" i="71"/>
  <c r="J73" i="71"/>
  <c r="J72" i="71"/>
  <c r="J71" i="71"/>
  <c r="J70" i="71"/>
  <c r="J69" i="71"/>
  <c r="J66" i="71"/>
  <c r="J65" i="71"/>
  <c r="J64" i="71"/>
  <c r="J63" i="71"/>
  <c r="J62" i="71"/>
  <c r="J61" i="71"/>
  <c r="J60" i="71"/>
  <c r="J57" i="71"/>
  <c r="J56" i="71"/>
  <c r="J55" i="71"/>
  <c r="J52" i="71"/>
  <c r="J51" i="71"/>
  <c r="J50" i="71"/>
  <c r="J49" i="71"/>
  <c r="J46" i="71"/>
  <c r="J45" i="71"/>
  <c r="J44" i="71"/>
  <c r="J43" i="71"/>
  <c r="J42" i="71"/>
  <c r="J41" i="71"/>
  <c r="J40" i="71"/>
  <c r="J39" i="71"/>
  <c r="J38" i="71"/>
  <c r="J37" i="71"/>
  <c r="J36" i="71"/>
  <c r="J33" i="71"/>
  <c r="J32" i="71"/>
  <c r="J31" i="71"/>
  <c r="J30" i="71"/>
  <c r="J26" i="71"/>
  <c r="J23" i="71"/>
  <c r="J24" i="71" s="1"/>
  <c r="J22" i="71"/>
  <c r="J155" i="71" l="1"/>
  <c r="J58" i="71" l="1"/>
  <c r="J67" i="71"/>
  <c r="J151" i="71"/>
  <c r="J47" i="71"/>
  <c r="J34" i="71"/>
  <c r="J53" i="71"/>
  <c r="J85" i="71"/>
  <c r="J163" i="71"/>
  <c r="J131" i="71"/>
  <c r="J144" i="71"/>
  <c r="H84" i="71"/>
  <c r="H162" i="71" l="1"/>
  <c r="H158" i="71"/>
  <c r="H150" i="71"/>
  <c r="H146" i="71"/>
  <c r="H140" i="71"/>
  <c r="H136" i="71"/>
  <c r="H130" i="71"/>
  <c r="H126" i="71"/>
  <c r="H122" i="71"/>
  <c r="H118" i="71"/>
  <c r="H114" i="71"/>
  <c r="H110" i="71"/>
  <c r="H106" i="71"/>
  <c r="H102" i="71"/>
  <c r="H98" i="71"/>
  <c r="H94" i="71"/>
  <c r="H90" i="71"/>
  <c r="H83" i="71"/>
  <c r="H79" i="71"/>
  <c r="H75" i="71"/>
  <c r="H71" i="71"/>
  <c r="H65" i="71"/>
  <c r="H61" i="71"/>
  <c r="H55" i="71"/>
  <c r="H49" i="71"/>
  <c r="H43" i="71"/>
  <c r="H39" i="71"/>
  <c r="H33" i="71"/>
  <c r="H27" i="71"/>
  <c r="J27" i="71" s="1"/>
  <c r="J28" i="71" s="1"/>
  <c r="J164" i="71" s="1"/>
  <c r="H60" i="71"/>
  <c r="H46" i="71"/>
  <c r="H38" i="71"/>
  <c r="H160" i="71"/>
  <c r="H142" i="71"/>
  <c r="H134" i="71"/>
  <c r="H120" i="71"/>
  <c r="H108" i="71"/>
  <c r="H96" i="71"/>
  <c r="H81" i="71"/>
  <c r="H63" i="71"/>
  <c r="H41" i="71"/>
  <c r="H161" i="71"/>
  <c r="H157" i="71"/>
  <c r="H149" i="71"/>
  <c r="H139" i="71"/>
  <c r="H135" i="71"/>
  <c r="H129" i="71"/>
  <c r="H125" i="71"/>
  <c r="H121" i="71"/>
  <c r="H117" i="71"/>
  <c r="H113" i="71"/>
  <c r="H109" i="71"/>
  <c r="H105" i="71"/>
  <c r="H101" i="71"/>
  <c r="H97" i="71"/>
  <c r="H93" i="71"/>
  <c r="H89" i="71"/>
  <c r="H82" i="71"/>
  <c r="H78" i="71"/>
  <c r="H74" i="71"/>
  <c r="H70" i="71"/>
  <c r="H64" i="71"/>
  <c r="H52" i="71"/>
  <c r="H42" i="71"/>
  <c r="H26" i="71"/>
  <c r="H148" i="71"/>
  <c r="H128" i="71"/>
  <c r="H116" i="71"/>
  <c r="H104" i="71"/>
  <c r="H88" i="71"/>
  <c r="H73" i="71"/>
  <c r="H57" i="71"/>
  <c r="H45" i="71"/>
  <c r="H31" i="71"/>
  <c r="H159" i="71"/>
  <c r="H153" i="71"/>
  <c r="H141" i="71"/>
  <c r="H137" i="71"/>
  <c r="H133" i="71"/>
  <c r="H127" i="71"/>
  <c r="H123" i="71"/>
  <c r="H119" i="71"/>
  <c r="H115" i="71"/>
  <c r="H111" i="71"/>
  <c r="H107" i="71"/>
  <c r="H103" i="71"/>
  <c r="H99" i="71"/>
  <c r="H95" i="71"/>
  <c r="H91" i="71"/>
  <c r="H87" i="71"/>
  <c r="H80" i="71"/>
  <c r="H76" i="71"/>
  <c r="H72" i="71"/>
  <c r="H66" i="71"/>
  <c r="H62" i="71"/>
  <c r="H56" i="71"/>
  <c r="H50" i="71"/>
  <c r="H44" i="71"/>
  <c r="H40" i="71"/>
  <c r="H36" i="71"/>
  <c r="H30" i="71"/>
  <c r="H32" i="71"/>
  <c r="H154" i="71"/>
  <c r="H138" i="71"/>
  <c r="H124" i="71"/>
  <c r="H112" i="71"/>
  <c r="H100" i="71"/>
  <c r="H92" i="71"/>
  <c r="H77" i="71"/>
  <c r="H69" i="71"/>
  <c r="H51" i="71"/>
  <c r="H37" i="71"/>
  <c r="H143" i="71"/>
  <c r="H147" i="71"/>
  <c r="H85" i="71" l="1"/>
  <c r="H67" i="71"/>
  <c r="H131" i="71"/>
  <c r="H144" i="71"/>
  <c r="H151" i="71"/>
  <c r="H34" i="71"/>
  <c r="H47" i="71"/>
  <c r="H58" i="71"/>
  <c r="H53" i="71"/>
  <c r="H155" i="71"/>
  <c r="H163" i="71"/>
  <c r="H28" i="71"/>
  <c r="H22" i="71" l="1"/>
  <c r="H24" i="71" l="1"/>
  <c r="H164" i="71" l="1"/>
  <c r="L84" i="71" s="1"/>
  <c r="L22" i="71" l="1"/>
  <c r="L29" i="71"/>
  <c r="L54" i="71"/>
  <c r="L68" i="71"/>
  <c r="L59" i="71"/>
  <c r="L86" i="71"/>
  <c r="L25" i="71"/>
  <c r="L35" i="71"/>
  <c r="L145" i="71"/>
  <c r="L152" i="71"/>
  <c r="L132" i="71"/>
  <c r="L48" i="71"/>
  <c r="L156" i="71"/>
  <c r="L37" i="71"/>
  <c r="L107" i="71"/>
  <c r="L117" i="71"/>
  <c r="L79" i="71"/>
  <c r="L100" i="71"/>
  <c r="L45" i="71"/>
  <c r="L139" i="71"/>
  <c r="L102" i="71"/>
  <c r="L77" i="71"/>
  <c r="L87" i="71"/>
  <c r="L159" i="71"/>
  <c r="L78" i="71"/>
  <c r="L149" i="71"/>
  <c r="L33" i="71"/>
  <c r="L110" i="71"/>
  <c r="L72" i="71"/>
  <c r="L88" i="71"/>
  <c r="L81" i="71"/>
  <c r="L150" i="71"/>
  <c r="L95" i="71"/>
  <c r="L105" i="71"/>
  <c r="L65" i="71"/>
  <c r="L69" i="71"/>
  <c r="L80" i="71"/>
  <c r="L153" i="71"/>
  <c r="L74" i="71"/>
  <c r="L41" i="71"/>
  <c r="L49" i="71"/>
  <c r="L122" i="71"/>
  <c r="L92" i="71"/>
  <c r="L123" i="71"/>
  <c r="L135" i="71"/>
  <c r="L114" i="71"/>
  <c r="L36" i="71"/>
  <c r="L26" i="71"/>
  <c r="L142" i="71"/>
  <c r="L158" i="71"/>
  <c r="L124" i="71"/>
  <c r="L73" i="71"/>
  <c r="L97" i="71"/>
  <c r="L63" i="71"/>
  <c r="L55" i="71"/>
  <c r="L91" i="71"/>
  <c r="L46" i="71"/>
  <c r="L127" i="71"/>
  <c r="L118" i="71"/>
  <c r="L99" i="71"/>
  <c r="L93" i="71"/>
  <c r="L71" i="71"/>
  <c r="L148" i="71"/>
  <c r="L89" i="71"/>
  <c r="L112" i="71"/>
  <c r="L119" i="71"/>
  <c r="L113" i="71"/>
  <c r="L75" i="71"/>
  <c r="L141" i="71"/>
  <c r="L61" i="71"/>
  <c r="L104" i="71"/>
  <c r="L136" i="71"/>
  <c r="L115" i="71"/>
  <c r="L109" i="71"/>
  <c r="L162" i="71"/>
  <c r="L50" i="71"/>
  <c r="L82" i="71"/>
  <c r="L39" i="71"/>
  <c r="L51" i="71"/>
  <c r="L111" i="71"/>
  <c r="L121" i="71"/>
  <c r="L83" i="71"/>
  <c r="L23" i="71"/>
  <c r="L66" i="71"/>
  <c r="L137" i="71"/>
  <c r="L52" i="71"/>
  <c r="L129" i="71"/>
  <c r="L38" i="71"/>
  <c r="L94" i="71"/>
  <c r="L138" i="71"/>
  <c r="L31" i="71"/>
  <c r="L157" i="71"/>
  <c r="L98" i="71"/>
  <c r="L56" i="71"/>
  <c r="L70" i="71"/>
  <c r="L60" i="71"/>
  <c r="L143" i="71"/>
  <c r="L62" i="71"/>
  <c r="L133" i="71"/>
  <c r="L42" i="71"/>
  <c r="L125" i="71"/>
  <c r="L27" i="71"/>
  <c r="L106" i="71"/>
  <c r="L103" i="71"/>
  <c r="L126" i="71"/>
  <c r="L64" i="71"/>
  <c r="L147" i="71"/>
  <c r="L161" i="71"/>
  <c r="L32" i="71"/>
  <c r="L57" i="71"/>
  <c r="L108" i="71"/>
  <c r="L140" i="71"/>
  <c r="L30" i="71"/>
  <c r="L134" i="71"/>
  <c r="L130" i="71"/>
  <c r="L76" i="71"/>
  <c r="L43" i="71"/>
  <c r="L44" i="71"/>
  <c r="L128" i="71"/>
  <c r="L120" i="71"/>
  <c r="L146" i="71"/>
  <c r="L101" i="71"/>
  <c r="L154" i="71"/>
  <c r="L96" i="71"/>
  <c r="L40" i="71"/>
  <c r="L116" i="71"/>
  <c r="L160" i="71"/>
  <c r="L90" i="71"/>
  <c r="M23" i="47"/>
  <c r="J72" i="47"/>
  <c r="K72" i="47" s="1"/>
  <c r="L72" i="47" s="1"/>
  <c r="J49" i="47"/>
  <c r="M49" i="47" s="1"/>
  <c r="J38" i="47"/>
  <c r="J33" i="47"/>
  <c r="M33" i="47" s="1"/>
  <c r="M17" i="47"/>
  <c r="M18" i="47"/>
  <c r="M19" i="47"/>
  <c r="M20" i="47"/>
  <c r="M21" i="47"/>
  <c r="M22" i="47"/>
  <c r="M24" i="47"/>
  <c r="M25" i="47"/>
  <c r="M26" i="47"/>
  <c r="M27" i="47"/>
  <c r="M28" i="47"/>
  <c r="O28" i="47" s="1"/>
  <c r="M29" i="47"/>
  <c r="O29" i="47" s="1"/>
  <c r="M30" i="47"/>
  <c r="M31" i="47"/>
  <c r="M32" i="47"/>
  <c r="M34" i="47"/>
  <c r="M35" i="47"/>
  <c r="M36" i="47"/>
  <c r="M37" i="47"/>
  <c r="M38" i="47"/>
  <c r="M39" i="47"/>
  <c r="M40" i="47"/>
  <c r="M41" i="47"/>
  <c r="M42" i="47"/>
  <c r="M43" i="47"/>
  <c r="M44" i="47"/>
  <c r="M45" i="47"/>
  <c r="M46" i="47"/>
  <c r="M47" i="47"/>
  <c r="M48" i="47"/>
  <c r="M50" i="47"/>
  <c r="M51" i="47"/>
  <c r="M52" i="47"/>
  <c r="M53" i="47"/>
  <c r="M54" i="47"/>
  <c r="M55" i="47"/>
  <c r="O55" i="47" s="1"/>
  <c r="M56" i="47"/>
  <c r="M57" i="47"/>
  <c r="M58" i="47"/>
  <c r="M59" i="47"/>
  <c r="M60" i="47"/>
  <c r="M61" i="47"/>
  <c r="O61" i="47" s="1"/>
  <c r="M62" i="47"/>
  <c r="M63" i="47"/>
  <c r="M64" i="47"/>
  <c r="O64" i="47" s="1"/>
  <c r="M65" i="47"/>
  <c r="O65" i="47" s="1"/>
  <c r="M66" i="47"/>
  <c r="M67" i="47"/>
  <c r="M68" i="47"/>
  <c r="M69" i="47"/>
  <c r="O69" i="47" s="1"/>
  <c r="M70" i="47"/>
  <c r="M71" i="47"/>
  <c r="O71" i="47" s="1"/>
  <c r="M73" i="47"/>
  <c r="M74" i="47"/>
  <c r="O74" i="47" s="1"/>
  <c r="M75" i="47"/>
  <c r="O75" i="47"/>
  <c r="M76" i="47"/>
  <c r="M77" i="47"/>
  <c r="O77" i="47" s="1"/>
  <c r="M78" i="47"/>
  <c r="O78" i="47" s="1"/>
  <c r="M79" i="47"/>
  <c r="O79" i="47" s="1"/>
  <c r="M80" i="47"/>
  <c r="O80" i="47" s="1"/>
  <c r="M81" i="47"/>
  <c r="O81" i="47" s="1"/>
  <c r="M82" i="47"/>
  <c r="O82" i="47" s="1"/>
  <c r="M83" i="47"/>
  <c r="M84" i="47"/>
  <c r="M85" i="47"/>
  <c r="M86" i="47"/>
  <c r="O86" i="47" s="1"/>
  <c r="M87" i="47"/>
  <c r="O87" i="47" s="1"/>
  <c r="M88" i="47"/>
  <c r="M89" i="47"/>
  <c r="M90" i="47"/>
  <c r="O90" i="47" s="1"/>
  <c r="M91" i="47"/>
  <c r="M92" i="47"/>
  <c r="M93" i="47"/>
  <c r="M94" i="47"/>
  <c r="M95" i="47"/>
  <c r="M96" i="47"/>
  <c r="M97" i="47"/>
  <c r="M98" i="47"/>
  <c r="M99" i="47"/>
  <c r="O56" i="47"/>
  <c r="O62" i="47"/>
  <c r="O70" i="47"/>
  <c r="O76" i="47"/>
  <c r="O88" i="47"/>
  <c r="O89" i="47"/>
  <c r="O91" i="47"/>
  <c r="O92" i="47"/>
  <c r="K106" i="48"/>
  <c r="E106" i="48"/>
  <c r="Q100" i="48"/>
  <c r="M100" i="48"/>
  <c r="O100" i="48" s="1"/>
  <c r="L100" i="48"/>
  <c r="K100" i="48"/>
  <c r="N100" i="48" s="1"/>
  <c r="I100" i="48"/>
  <c r="H100" i="48"/>
  <c r="Q99" i="48"/>
  <c r="M99" i="48"/>
  <c r="K99" i="48"/>
  <c r="N99" i="48" s="1"/>
  <c r="O99" i="48" s="1"/>
  <c r="H99" i="48"/>
  <c r="I99" i="48" s="1"/>
  <c r="Q98" i="48"/>
  <c r="M98" i="48"/>
  <c r="L98" i="48"/>
  <c r="K98" i="48"/>
  <c r="H98" i="48"/>
  <c r="I98" i="48" s="1"/>
  <c r="Q97" i="48"/>
  <c r="M97" i="48"/>
  <c r="L97" i="48"/>
  <c r="K97" i="48"/>
  <c r="H97" i="48"/>
  <c r="I97" i="48" s="1"/>
  <c r="Q96" i="48"/>
  <c r="M96" i="48"/>
  <c r="L96" i="48"/>
  <c r="K96" i="48"/>
  <c r="H96" i="48"/>
  <c r="I96" i="48" s="1"/>
  <c r="Q95" i="48"/>
  <c r="M95" i="48"/>
  <c r="L95" i="48"/>
  <c r="K95" i="48"/>
  <c r="N95" i="48" s="1"/>
  <c r="O95" i="48" s="1"/>
  <c r="H95" i="48"/>
  <c r="I95" i="48" s="1"/>
  <c r="Q94" i="48"/>
  <c r="M94" i="48"/>
  <c r="L94" i="48"/>
  <c r="K94" i="48"/>
  <c r="H94" i="48"/>
  <c r="I94" i="48" s="1"/>
  <c r="Q93" i="48"/>
  <c r="M93" i="48"/>
  <c r="K93" i="48"/>
  <c r="L93" i="48" s="1"/>
  <c r="H93" i="48"/>
  <c r="I93" i="48" s="1"/>
  <c r="Q92" i="48"/>
  <c r="M92" i="48"/>
  <c r="O92" i="48"/>
  <c r="L92" i="48"/>
  <c r="K92" i="48"/>
  <c r="N92" i="48" s="1"/>
  <c r="I92" i="48"/>
  <c r="H92" i="48"/>
  <c r="Q91" i="48"/>
  <c r="M91" i="48"/>
  <c r="O91" i="48" s="1"/>
  <c r="L91" i="48"/>
  <c r="K91" i="48"/>
  <c r="I91" i="48"/>
  <c r="H91" i="48"/>
  <c r="Q90" i="48"/>
  <c r="M90" i="48"/>
  <c r="O90" i="48"/>
  <c r="L90" i="48"/>
  <c r="K90" i="48"/>
  <c r="I90" i="48"/>
  <c r="H90" i="48"/>
  <c r="Q89" i="48"/>
  <c r="M89" i="48"/>
  <c r="O89" i="48"/>
  <c r="L89" i="48"/>
  <c r="K89" i="48"/>
  <c r="N89" i="48" s="1"/>
  <c r="H89" i="48"/>
  <c r="Q88" i="48"/>
  <c r="M88" i="48"/>
  <c r="O88" i="48" s="1"/>
  <c r="L88" i="48"/>
  <c r="K88" i="48"/>
  <c r="I88" i="48"/>
  <c r="H88" i="48"/>
  <c r="Q87" i="48"/>
  <c r="M87" i="48"/>
  <c r="O87" i="48" s="1"/>
  <c r="L87" i="48"/>
  <c r="K87" i="48"/>
  <c r="N87" i="48" s="1"/>
  <c r="I87" i="48"/>
  <c r="H87" i="48"/>
  <c r="Q86" i="48"/>
  <c r="M86" i="48"/>
  <c r="O86" i="48" s="1"/>
  <c r="L86" i="48"/>
  <c r="K86" i="48"/>
  <c r="N86" i="48" s="1"/>
  <c r="I86" i="48"/>
  <c r="H86" i="48"/>
  <c r="Q85" i="48"/>
  <c r="M85" i="48"/>
  <c r="L85" i="48"/>
  <c r="K85" i="48"/>
  <c r="H85" i="48"/>
  <c r="I85" i="48"/>
  <c r="Q84" i="48"/>
  <c r="M84" i="48"/>
  <c r="L84" i="48"/>
  <c r="K84" i="48"/>
  <c r="H84" i="48"/>
  <c r="I84" i="48" s="1"/>
  <c r="Q83" i="48"/>
  <c r="M83" i="48"/>
  <c r="L83" i="48"/>
  <c r="K83" i="48"/>
  <c r="H83" i="48"/>
  <c r="I83" i="48" s="1"/>
  <c r="Q82" i="48"/>
  <c r="M82" i="48"/>
  <c r="O82" i="48"/>
  <c r="L82" i="48"/>
  <c r="K82" i="48"/>
  <c r="I82" i="48"/>
  <c r="H82" i="48"/>
  <c r="Q81" i="48"/>
  <c r="M81" i="48"/>
  <c r="O81" i="48"/>
  <c r="L81" i="48"/>
  <c r="K81" i="48"/>
  <c r="I81" i="48"/>
  <c r="H81" i="48"/>
  <c r="Q80" i="48"/>
  <c r="M80" i="48"/>
  <c r="O80" i="48" s="1"/>
  <c r="L80" i="48"/>
  <c r="K80" i="48"/>
  <c r="N80" i="48" s="1"/>
  <c r="I80" i="48"/>
  <c r="H80" i="48"/>
  <c r="Q79" i="48"/>
  <c r="M79" i="48"/>
  <c r="O79" i="48"/>
  <c r="L79" i="48"/>
  <c r="K79" i="48"/>
  <c r="I79" i="48"/>
  <c r="H79" i="48"/>
  <c r="Q78" i="48"/>
  <c r="M78" i="48"/>
  <c r="O78" i="48"/>
  <c r="L78" i="48"/>
  <c r="K78" i="48"/>
  <c r="I78" i="48"/>
  <c r="H78" i="48"/>
  <c r="Q77" i="48"/>
  <c r="M77" i="48"/>
  <c r="O77" i="48"/>
  <c r="L77" i="48"/>
  <c r="K77" i="48"/>
  <c r="N77" i="48" s="1"/>
  <c r="I77" i="48"/>
  <c r="H77" i="48"/>
  <c r="Q76" i="48"/>
  <c r="M76" i="48"/>
  <c r="O76" i="48" s="1"/>
  <c r="L76" i="48"/>
  <c r="K76" i="48"/>
  <c r="I76" i="48"/>
  <c r="H76" i="48"/>
  <c r="Q75" i="48"/>
  <c r="M75" i="48"/>
  <c r="O75" i="48"/>
  <c r="L75" i="48"/>
  <c r="K75" i="48"/>
  <c r="I75" i="48"/>
  <c r="H75" i="48"/>
  <c r="Q74" i="48"/>
  <c r="M74" i="48"/>
  <c r="O74" i="48"/>
  <c r="L74" i="48"/>
  <c r="K74" i="48"/>
  <c r="I74" i="48"/>
  <c r="H74" i="48"/>
  <c r="Q73" i="48"/>
  <c r="M73" i="48"/>
  <c r="O73" i="48" s="1"/>
  <c r="L73" i="48"/>
  <c r="K73" i="48"/>
  <c r="H73" i="48"/>
  <c r="N73" i="48" s="1"/>
  <c r="Q72" i="48"/>
  <c r="L72" i="48"/>
  <c r="K72" i="48"/>
  <c r="G72" i="48"/>
  <c r="H72" i="48" s="1"/>
  <c r="Q71" i="48"/>
  <c r="M71" i="48"/>
  <c r="O71" i="48" s="1"/>
  <c r="L71" i="48"/>
  <c r="K71" i="48"/>
  <c r="I71" i="48"/>
  <c r="H71" i="48"/>
  <c r="Q70" i="48"/>
  <c r="M70" i="48"/>
  <c r="O70" i="48"/>
  <c r="L70" i="48"/>
  <c r="K70" i="48"/>
  <c r="I70" i="48"/>
  <c r="H70" i="48"/>
  <c r="Q69" i="48"/>
  <c r="M69" i="48"/>
  <c r="O69" i="48" s="1"/>
  <c r="L69" i="48"/>
  <c r="K69" i="48"/>
  <c r="I69" i="48"/>
  <c r="H69" i="48"/>
  <c r="Q68" i="48"/>
  <c r="M68" i="48"/>
  <c r="L68" i="48"/>
  <c r="K68" i="48"/>
  <c r="N68" i="48"/>
  <c r="I68" i="48"/>
  <c r="Q67" i="48"/>
  <c r="M67" i="48"/>
  <c r="L67" i="48"/>
  <c r="K67" i="48"/>
  <c r="H67" i="48"/>
  <c r="I67" i="48" s="1"/>
  <c r="Q66" i="48"/>
  <c r="M66" i="48"/>
  <c r="L66" i="48"/>
  <c r="K66" i="48"/>
  <c r="N66" i="48" s="1"/>
  <c r="I66" i="48"/>
  <c r="Q65" i="48"/>
  <c r="M65" i="48"/>
  <c r="O65" i="48" s="1"/>
  <c r="L65" i="48"/>
  <c r="K65" i="48"/>
  <c r="I65" i="48"/>
  <c r="H65" i="48"/>
  <c r="Q64" i="48"/>
  <c r="M64" i="48"/>
  <c r="O64" i="48"/>
  <c r="L64" i="48"/>
  <c r="K64" i="48"/>
  <c r="I64" i="48"/>
  <c r="H64" i="48"/>
  <c r="Q63" i="48"/>
  <c r="M63" i="48"/>
  <c r="L63" i="48"/>
  <c r="K63" i="48"/>
  <c r="H63" i="48"/>
  <c r="I63" i="48" s="1"/>
  <c r="Q62" i="48"/>
  <c r="M62" i="48"/>
  <c r="O62" i="48" s="1"/>
  <c r="L62" i="48"/>
  <c r="K62" i="48"/>
  <c r="I62" i="48"/>
  <c r="H62" i="48"/>
  <c r="Q61" i="48"/>
  <c r="M61" i="48"/>
  <c r="O61" i="48" s="1"/>
  <c r="L61" i="48"/>
  <c r="K61" i="48"/>
  <c r="I61" i="48"/>
  <c r="H61" i="48"/>
  <c r="Q60" i="48"/>
  <c r="M60" i="48"/>
  <c r="L60" i="48"/>
  <c r="K60" i="48"/>
  <c r="H60" i="48"/>
  <c r="I60" i="48" s="1"/>
  <c r="Q59" i="48"/>
  <c r="M59" i="48"/>
  <c r="L59" i="48"/>
  <c r="K59" i="48"/>
  <c r="H59" i="48"/>
  <c r="I59" i="48" s="1"/>
  <c r="Q58" i="48"/>
  <c r="M58" i="48"/>
  <c r="L58" i="48"/>
  <c r="K58" i="48"/>
  <c r="H58" i="48"/>
  <c r="I58" i="48" s="1"/>
  <c r="Q57" i="48"/>
  <c r="M57" i="48"/>
  <c r="L57" i="48"/>
  <c r="K57" i="48"/>
  <c r="H57" i="48"/>
  <c r="I57" i="48" s="1"/>
  <c r="Q56" i="48"/>
  <c r="M56" i="48"/>
  <c r="O56" i="48" s="1"/>
  <c r="L56" i="48"/>
  <c r="K56" i="48"/>
  <c r="I56" i="48"/>
  <c r="H56" i="48"/>
  <c r="N56" i="48" s="1"/>
  <c r="Q55" i="48"/>
  <c r="M55" i="48"/>
  <c r="O55" i="48" s="1"/>
  <c r="L55" i="48"/>
  <c r="K55" i="48"/>
  <c r="I55" i="48"/>
  <c r="H55" i="48"/>
  <c r="Q54" i="48"/>
  <c r="M54" i="48"/>
  <c r="L54" i="48"/>
  <c r="K54" i="48"/>
  <c r="H54" i="48"/>
  <c r="I54" i="48" s="1"/>
  <c r="Q53" i="48"/>
  <c r="M53" i="48"/>
  <c r="L53" i="48"/>
  <c r="K53" i="48"/>
  <c r="H53" i="48"/>
  <c r="I53" i="48" s="1"/>
  <c r="Q52" i="48"/>
  <c r="M52" i="48"/>
  <c r="L52" i="48"/>
  <c r="K52" i="48"/>
  <c r="H52" i="48"/>
  <c r="I52" i="48" s="1"/>
  <c r="Q51" i="48"/>
  <c r="M51" i="48"/>
  <c r="L51" i="48"/>
  <c r="K51" i="48"/>
  <c r="H51" i="48"/>
  <c r="I51" i="48" s="1"/>
  <c r="Q50" i="48"/>
  <c r="M50" i="48"/>
  <c r="L50" i="48"/>
  <c r="K50" i="48"/>
  <c r="N50" i="48" s="1"/>
  <c r="O50" i="48" s="1"/>
  <c r="I50" i="48"/>
  <c r="H50" i="48"/>
  <c r="Q49" i="48"/>
  <c r="K49" i="48"/>
  <c r="L49" i="48"/>
  <c r="G49" i="48"/>
  <c r="M49" i="48"/>
  <c r="Q48" i="48"/>
  <c r="M48" i="48"/>
  <c r="L48" i="48"/>
  <c r="K48" i="48"/>
  <c r="H48" i="48"/>
  <c r="I48" i="48"/>
  <c r="Q47" i="48"/>
  <c r="M47" i="48"/>
  <c r="L47" i="48"/>
  <c r="K47" i="48"/>
  <c r="N47" i="48" s="1"/>
  <c r="O47" i="48" s="1"/>
  <c r="H47" i="48"/>
  <c r="I47" i="48" s="1"/>
  <c r="Q46" i="48"/>
  <c r="M46" i="48"/>
  <c r="L46" i="48"/>
  <c r="K46" i="48"/>
  <c r="H46" i="48"/>
  <c r="I46" i="48" s="1"/>
  <c r="Q45" i="48"/>
  <c r="M45" i="48"/>
  <c r="L45" i="48"/>
  <c r="K45" i="48"/>
  <c r="H45" i="48"/>
  <c r="I45" i="48" s="1"/>
  <c r="Q44" i="48"/>
  <c r="M44" i="48"/>
  <c r="L44" i="48"/>
  <c r="K44" i="48"/>
  <c r="H44" i="48"/>
  <c r="I44" i="48" s="1"/>
  <c r="Q43" i="48"/>
  <c r="M43" i="48"/>
  <c r="L43" i="48"/>
  <c r="K43" i="48"/>
  <c r="H43" i="48"/>
  <c r="I43" i="48" s="1"/>
  <c r="Q42" i="48"/>
  <c r="M42" i="48"/>
  <c r="L42" i="48"/>
  <c r="K42" i="48"/>
  <c r="H42" i="48"/>
  <c r="I42" i="48" s="1"/>
  <c r="Q41" i="48"/>
  <c r="M41" i="48"/>
  <c r="L41" i="48"/>
  <c r="K41" i="48"/>
  <c r="H41" i="48"/>
  <c r="N41" i="48" s="1"/>
  <c r="Q40" i="48"/>
  <c r="M40" i="48"/>
  <c r="L40" i="48"/>
  <c r="K40" i="48"/>
  <c r="H40" i="48"/>
  <c r="I40" i="48"/>
  <c r="Q39" i="48"/>
  <c r="M39" i="48"/>
  <c r="L39" i="48"/>
  <c r="K39" i="48"/>
  <c r="H39" i="48"/>
  <c r="I39" i="48" s="1"/>
  <c r="Q38" i="48"/>
  <c r="L38" i="48"/>
  <c r="K38" i="48"/>
  <c r="G38" i="48"/>
  <c r="Q37" i="48"/>
  <c r="M37" i="48"/>
  <c r="L37" i="48"/>
  <c r="K37" i="48"/>
  <c r="H37" i="48"/>
  <c r="I37" i="48" s="1"/>
  <c r="Q36" i="48"/>
  <c r="M36" i="48"/>
  <c r="L36" i="48"/>
  <c r="K36" i="48"/>
  <c r="H36" i="48"/>
  <c r="I36" i="48" s="1"/>
  <c r="Q35" i="48"/>
  <c r="M35" i="48"/>
  <c r="L35" i="48"/>
  <c r="K35" i="48"/>
  <c r="H35" i="48"/>
  <c r="I35" i="48" s="1"/>
  <c r="Q34" i="48"/>
  <c r="M34" i="48"/>
  <c r="L34" i="48"/>
  <c r="K34" i="48"/>
  <c r="H34" i="48"/>
  <c r="I34" i="48" s="1"/>
  <c r="Q33" i="48"/>
  <c r="L33" i="48"/>
  <c r="K33" i="48"/>
  <c r="G33" i="48"/>
  <c r="M33" i="48" s="1"/>
  <c r="Q32" i="48"/>
  <c r="M32" i="48"/>
  <c r="L32" i="48"/>
  <c r="K32" i="48"/>
  <c r="N32" i="48" s="1"/>
  <c r="O32" i="48" s="1"/>
  <c r="H32" i="48"/>
  <c r="I32" i="48"/>
  <c r="Q31" i="48"/>
  <c r="M31" i="48"/>
  <c r="L31" i="48"/>
  <c r="K31" i="48"/>
  <c r="H31" i="48"/>
  <c r="I31" i="48" s="1"/>
  <c r="R30" i="48"/>
  <c r="Q30" i="48"/>
  <c r="M30" i="48"/>
  <c r="L30" i="48"/>
  <c r="K30" i="48"/>
  <c r="H30" i="48"/>
  <c r="I30" i="48" s="1"/>
  <c r="Q29" i="48"/>
  <c r="M29" i="48"/>
  <c r="O29" i="48" s="1"/>
  <c r="L29" i="48"/>
  <c r="K29" i="48"/>
  <c r="I29" i="48"/>
  <c r="H29" i="48"/>
  <c r="Q28" i="48"/>
  <c r="M28" i="48"/>
  <c r="O28" i="48"/>
  <c r="L28" i="48"/>
  <c r="K28" i="48"/>
  <c r="I28" i="48"/>
  <c r="H28" i="48"/>
  <c r="Q27" i="48"/>
  <c r="M27" i="48"/>
  <c r="L27" i="48"/>
  <c r="K27" i="48"/>
  <c r="H27" i="48"/>
  <c r="I27" i="48" s="1"/>
  <c r="Q26" i="48"/>
  <c r="M26" i="48"/>
  <c r="L26" i="48"/>
  <c r="K26" i="48"/>
  <c r="H26" i="48"/>
  <c r="I26" i="48" s="1"/>
  <c r="Q25" i="48"/>
  <c r="M25" i="48"/>
  <c r="L25" i="48"/>
  <c r="K25" i="48"/>
  <c r="H25" i="48"/>
  <c r="I25" i="48" s="1"/>
  <c r="Q24" i="48"/>
  <c r="M24" i="48"/>
  <c r="L24" i="48"/>
  <c r="K24" i="48"/>
  <c r="I24" i="48"/>
  <c r="H24" i="48"/>
  <c r="Q23" i="48"/>
  <c r="M23" i="48"/>
  <c r="L23" i="48"/>
  <c r="K23" i="48"/>
  <c r="H23" i="48"/>
  <c r="I23" i="48" s="1"/>
  <c r="Q22" i="48"/>
  <c r="M22" i="48"/>
  <c r="L22" i="48"/>
  <c r="K22" i="48"/>
  <c r="H22" i="48"/>
  <c r="I22" i="48" s="1"/>
  <c r="Q21" i="48"/>
  <c r="M21" i="48"/>
  <c r="L21" i="48"/>
  <c r="K21" i="48"/>
  <c r="H21" i="48"/>
  <c r="I21" i="48" s="1"/>
  <c r="Q20" i="48"/>
  <c r="M20" i="48"/>
  <c r="L20" i="48"/>
  <c r="K20" i="48"/>
  <c r="H20" i="48"/>
  <c r="I20" i="48" s="1"/>
  <c r="Q19" i="48"/>
  <c r="M19" i="48"/>
  <c r="L19" i="48"/>
  <c r="K19" i="48"/>
  <c r="H19" i="48"/>
  <c r="I19" i="48" s="1"/>
  <c r="Q18" i="48"/>
  <c r="M18" i="48"/>
  <c r="L18" i="48"/>
  <c r="K18" i="48"/>
  <c r="H18" i="48"/>
  <c r="I18" i="48" s="1"/>
  <c r="Q17" i="48"/>
  <c r="M17" i="48"/>
  <c r="L17" i="48"/>
  <c r="K17" i="48"/>
  <c r="H17" i="48"/>
  <c r="Q16" i="48"/>
  <c r="M16" i="48"/>
  <c r="O16" i="48" s="1"/>
  <c r="L16" i="48"/>
  <c r="H16" i="48"/>
  <c r="K106" i="47"/>
  <c r="E106" i="47"/>
  <c r="Q100" i="47"/>
  <c r="M100" i="47"/>
  <c r="O100" i="47" s="1"/>
  <c r="L100" i="47"/>
  <c r="K100" i="47"/>
  <c r="N100" i="47" s="1"/>
  <c r="I100" i="47"/>
  <c r="H100" i="47"/>
  <c r="Q99" i="47"/>
  <c r="K99" i="47"/>
  <c r="H99" i="47"/>
  <c r="Q98" i="47"/>
  <c r="K98" i="47"/>
  <c r="L98" i="47" s="1"/>
  <c r="I98" i="47"/>
  <c r="H98" i="47"/>
  <c r="N98" i="47" s="1"/>
  <c r="Q97" i="47"/>
  <c r="K97" i="47"/>
  <c r="L97" i="47" s="1"/>
  <c r="H97" i="47"/>
  <c r="Q96" i="47"/>
  <c r="K96" i="47"/>
  <c r="L96" i="47" s="1"/>
  <c r="H96" i="47"/>
  <c r="N96" i="47" s="1"/>
  <c r="O96" i="47" s="1"/>
  <c r="Q95" i="47"/>
  <c r="K95" i="47"/>
  <c r="L95" i="47" s="1"/>
  <c r="H95" i="47"/>
  <c r="N95" i="47" s="1"/>
  <c r="Q94" i="47"/>
  <c r="K94" i="47"/>
  <c r="L94" i="47" s="1"/>
  <c r="H94" i="47"/>
  <c r="N94" i="47" s="1"/>
  <c r="Q93" i="47"/>
  <c r="K93" i="47"/>
  <c r="L93" i="47" s="1"/>
  <c r="I93" i="47"/>
  <c r="H93" i="47"/>
  <c r="Q92" i="47"/>
  <c r="L92" i="47"/>
  <c r="K92" i="47"/>
  <c r="N92" i="47" s="1"/>
  <c r="I92" i="47"/>
  <c r="H92" i="47"/>
  <c r="Q91" i="47"/>
  <c r="L91" i="47"/>
  <c r="K91" i="47"/>
  <c r="I91" i="47"/>
  <c r="H91" i="47"/>
  <c r="Q90" i="47"/>
  <c r="L90" i="47"/>
  <c r="K90" i="47"/>
  <c r="I90" i="47"/>
  <c r="H90" i="47"/>
  <c r="Q89" i="47"/>
  <c r="L89" i="47"/>
  <c r="K89" i="47"/>
  <c r="N89" i="47" s="1"/>
  <c r="H89" i="47"/>
  <c r="Q88" i="47"/>
  <c r="L88" i="47"/>
  <c r="K88" i="47"/>
  <c r="N88" i="47" s="1"/>
  <c r="I88" i="47"/>
  <c r="H88" i="47"/>
  <c r="Q87" i="47"/>
  <c r="L87" i="47"/>
  <c r="K87" i="47"/>
  <c r="I87" i="47"/>
  <c r="H87" i="47"/>
  <c r="N87" i="47"/>
  <c r="Q86" i="47"/>
  <c r="L86" i="47"/>
  <c r="K86" i="47"/>
  <c r="N86" i="47" s="1"/>
  <c r="I86" i="47"/>
  <c r="H86" i="47"/>
  <c r="Q85" i="47"/>
  <c r="K85" i="47"/>
  <c r="L85" i="47" s="1"/>
  <c r="H85" i="47"/>
  <c r="N85" i="47" s="1"/>
  <c r="O85" i="47" s="1"/>
  <c r="Q84" i="47"/>
  <c r="K84" i="47"/>
  <c r="L84" i="47" s="1"/>
  <c r="H84" i="47"/>
  <c r="Q83" i="47"/>
  <c r="K83" i="47"/>
  <c r="L83" i="47" s="1"/>
  <c r="H83" i="47"/>
  <c r="N83" i="47" s="1"/>
  <c r="I83" i="47"/>
  <c r="Q82" i="47"/>
  <c r="L82" i="47"/>
  <c r="K82" i="47"/>
  <c r="I82" i="47"/>
  <c r="H82" i="47"/>
  <c r="Q81" i="47"/>
  <c r="L81" i="47"/>
  <c r="K81" i="47"/>
  <c r="N81" i="47" s="1"/>
  <c r="I81" i="47"/>
  <c r="H81" i="47"/>
  <c r="Q80" i="47"/>
  <c r="L80" i="47"/>
  <c r="K80" i="47"/>
  <c r="I80" i="47"/>
  <c r="H80" i="47"/>
  <c r="Q79" i="47"/>
  <c r="L79" i="47"/>
  <c r="K79" i="47"/>
  <c r="I79" i="47"/>
  <c r="H79" i="47"/>
  <c r="Q78" i="47"/>
  <c r="L78" i="47"/>
  <c r="K78" i="47"/>
  <c r="I78" i="47"/>
  <c r="H78" i="47"/>
  <c r="Q77" i="47"/>
  <c r="L77" i="47"/>
  <c r="K77" i="47"/>
  <c r="N77" i="47" s="1"/>
  <c r="I77" i="47"/>
  <c r="H77" i="47"/>
  <c r="Q76" i="47"/>
  <c r="L76" i="47"/>
  <c r="K76" i="47"/>
  <c r="I76" i="47"/>
  <c r="H76" i="47"/>
  <c r="Q75" i="47"/>
  <c r="L75" i="47"/>
  <c r="K75" i="47"/>
  <c r="I75" i="47"/>
  <c r="H75" i="47"/>
  <c r="Q74" i="47"/>
  <c r="L74" i="47"/>
  <c r="K74" i="47"/>
  <c r="I74" i="47"/>
  <c r="H74" i="47"/>
  <c r="Q73" i="47"/>
  <c r="K73" i="47"/>
  <c r="L73" i="47"/>
  <c r="H73" i="47"/>
  <c r="Q72" i="47"/>
  <c r="Q71" i="47"/>
  <c r="L71" i="47"/>
  <c r="K71" i="47"/>
  <c r="N71" i="47" s="1"/>
  <c r="I71" i="47"/>
  <c r="Q70" i="47"/>
  <c r="L70" i="47"/>
  <c r="K70" i="47"/>
  <c r="N70" i="47" s="1"/>
  <c r="I70" i="47"/>
  <c r="Q69" i="47"/>
  <c r="L69" i="47"/>
  <c r="K69" i="47"/>
  <c r="N69" i="47" s="1"/>
  <c r="I69" i="47"/>
  <c r="Q68" i="47"/>
  <c r="L68" i="47"/>
  <c r="N68" i="47"/>
  <c r="O68" i="47" s="1"/>
  <c r="I68" i="47"/>
  <c r="Q67" i="47"/>
  <c r="K67" i="47"/>
  <c r="Q66" i="47"/>
  <c r="L66" i="47"/>
  <c r="N66" i="47"/>
  <c r="O66" i="47" s="1"/>
  <c r="I66" i="47"/>
  <c r="Q65" i="47"/>
  <c r="L65" i="47"/>
  <c r="K65" i="47"/>
  <c r="N65" i="47" s="1"/>
  <c r="I65" i="47"/>
  <c r="H65" i="47"/>
  <c r="Q64" i="47"/>
  <c r="L64" i="47"/>
  <c r="K64" i="47"/>
  <c r="N64" i="47" s="1"/>
  <c r="I64" i="47"/>
  <c r="H64" i="47"/>
  <c r="Q63" i="47"/>
  <c r="K63" i="47"/>
  <c r="I63" i="47"/>
  <c r="H63" i="47"/>
  <c r="Q62" i="47"/>
  <c r="L62" i="47"/>
  <c r="K62" i="47"/>
  <c r="I62" i="47"/>
  <c r="H62" i="47"/>
  <c r="Q61" i="47"/>
  <c r="L61" i="47"/>
  <c r="K61" i="47"/>
  <c r="I61" i="47"/>
  <c r="H61" i="47"/>
  <c r="Q60" i="47"/>
  <c r="K60" i="47"/>
  <c r="L60" i="47"/>
  <c r="H60" i="47"/>
  <c r="I60" i="47"/>
  <c r="Q59" i="47"/>
  <c r="K59" i="47"/>
  <c r="H59" i="47"/>
  <c r="Q58" i="47"/>
  <c r="K58" i="47"/>
  <c r="L58" i="47" s="1"/>
  <c r="H58" i="47"/>
  <c r="I58" i="47"/>
  <c r="Q57" i="47"/>
  <c r="K57" i="47"/>
  <c r="L57" i="47"/>
  <c r="I57" i="47"/>
  <c r="H57" i="47"/>
  <c r="Q56" i="47"/>
  <c r="L56" i="47"/>
  <c r="K56" i="47"/>
  <c r="I56" i="47"/>
  <c r="H56" i="47"/>
  <c r="Q55" i="47"/>
  <c r="L55" i="47"/>
  <c r="K55" i="47"/>
  <c r="I55" i="47"/>
  <c r="H55" i="47"/>
  <c r="Q54" i="47"/>
  <c r="K54" i="47"/>
  <c r="I54" i="47"/>
  <c r="H54" i="47"/>
  <c r="Q53" i="47"/>
  <c r="K53" i="47"/>
  <c r="L53" i="47" s="1"/>
  <c r="H53" i="47"/>
  <c r="Q52" i="47"/>
  <c r="K52" i="47"/>
  <c r="L52" i="47" s="1"/>
  <c r="H52" i="47"/>
  <c r="Q51" i="47"/>
  <c r="K51" i="47"/>
  <c r="L51" i="47" s="1"/>
  <c r="H51" i="47"/>
  <c r="Q50" i="47"/>
  <c r="K50" i="47"/>
  <c r="L50" i="47" s="1"/>
  <c r="I50" i="47"/>
  <c r="H50" i="47"/>
  <c r="Q49" i="47"/>
  <c r="K49" i="47"/>
  <c r="N49" i="47" s="1"/>
  <c r="L49" i="47"/>
  <c r="H49" i="47"/>
  <c r="Q48" i="47"/>
  <c r="K48" i="47"/>
  <c r="L48" i="47" s="1"/>
  <c r="H48" i="47"/>
  <c r="I48" i="47"/>
  <c r="Q47" i="47"/>
  <c r="K47" i="47"/>
  <c r="I47" i="47"/>
  <c r="H47" i="47"/>
  <c r="Q46" i="47"/>
  <c r="K46" i="47"/>
  <c r="H46" i="47"/>
  <c r="I46" i="47"/>
  <c r="Q45" i="47"/>
  <c r="K45" i="47"/>
  <c r="L45" i="47" s="1"/>
  <c r="H45" i="47"/>
  <c r="N45" i="47" s="1"/>
  <c r="O45" i="47" s="1"/>
  <c r="Q44" i="47"/>
  <c r="K44" i="47"/>
  <c r="L44" i="47" s="1"/>
  <c r="H44" i="47"/>
  <c r="I44" i="47"/>
  <c r="Q43" i="47"/>
  <c r="K43" i="47"/>
  <c r="N43" i="47" s="1"/>
  <c r="O43" i="47" s="1"/>
  <c r="I43" i="47"/>
  <c r="H43" i="47"/>
  <c r="Q42" i="47"/>
  <c r="K42" i="47"/>
  <c r="L42" i="47" s="1"/>
  <c r="H42" i="47"/>
  <c r="I42" i="47"/>
  <c r="Q41" i="47"/>
  <c r="K41" i="47"/>
  <c r="L41" i="47"/>
  <c r="H41" i="47"/>
  <c r="Q40" i="47"/>
  <c r="K40" i="47"/>
  <c r="L40" i="47"/>
  <c r="H40" i="47"/>
  <c r="I40" i="47"/>
  <c r="Q39" i="47"/>
  <c r="K39" i="47"/>
  <c r="L39" i="47" s="1"/>
  <c r="I39" i="47"/>
  <c r="H39" i="47"/>
  <c r="Q38" i="47"/>
  <c r="K38" i="47"/>
  <c r="L38" i="47"/>
  <c r="Q37" i="47"/>
  <c r="K37" i="47"/>
  <c r="L37" i="47" s="1"/>
  <c r="H37" i="47"/>
  <c r="Q36" i="47"/>
  <c r="K36" i="47"/>
  <c r="H36" i="47"/>
  <c r="Q35" i="47"/>
  <c r="K35" i="47"/>
  <c r="L35" i="47" s="1"/>
  <c r="H35" i="47"/>
  <c r="Q34" i="47"/>
  <c r="K34" i="47"/>
  <c r="L34" i="47" s="1"/>
  <c r="H34" i="47"/>
  <c r="I34" i="47"/>
  <c r="Q33" i="47"/>
  <c r="H33" i="47"/>
  <c r="Q32" i="47"/>
  <c r="K32" i="47"/>
  <c r="L32" i="47" s="1"/>
  <c r="I32" i="47"/>
  <c r="H32" i="47"/>
  <c r="Q31" i="47"/>
  <c r="K31" i="47"/>
  <c r="L31" i="47" s="1"/>
  <c r="H31" i="47"/>
  <c r="R30" i="47"/>
  <c r="Q30" i="47"/>
  <c r="K30" i="47"/>
  <c r="L30" i="47" s="1"/>
  <c r="H30" i="47"/>
  <c r="I30" i="47"/>
  <c r="Q29" i="47"/>
  <c r="L29" i="47"/>
  <c r="K29" i="47"/>
  <c r="I29" i="47"/>
  <c r="H29" i="47"/>
  <c r="Q28" i="47"/>
  <c r="L28" i="47"/>
  <c r="K28" i="47"/>
  <c r="N28" i="47" s="1"/>
  <c r="I28" i="47"/>
  <c r="H28" i="47"/>
  <c r="Q27" i="47"/>
  <c r="K27" i="47"/>
  <c r="H27" i="47"/>
  <c r="Q26" i="47"/>
  <c r="K26" i="47"/>
  <c r="H26" i="47"/>
  <c r="Q25" i="47"/>
  <c r="K25" i="47"/>
  <c r="L25" i="47" s="1"/>
  <c r="H25" i="47"/>
  <c r="Q24" i="47"/>
  <c r="K24" i="47"/>
  <c r="L24" i="47" s="1"/>
  <c r="H24" i="47"/>
  <c r="I24" i="47"/>
  <c r="Q23" i="47"/>
  <c r="K23" i="47"/>
  <c r="L23" i="47" s="1"/>
  <c r="H23" i="47"/>
  <c r="N23" i="47" s="1"/>
  <c r="O23" i="47" s="1"/>
  <c r="Q22" i="47"/>
  <c r="K22" i="47"/>
  <c r="L22" i="47" s="1"/>
  <c r="H22" i="47"/>
  <c r="N22" i="47" s="1"/>
  <c r="O22" i="47" s="1"/>
  <c r="Q21" i="47"/>
  <c r="K21" i="47"/>
  <c r="L21" i="47" s="1"/>
  <c r="H21" i="47"/>
  <c r="N21" i="47" s="1"/>
  <c r="O21" i="47" s="1"/>
  <c r="Q20" i="47"/>
  <c r="K20" i="47"/>
  <c r="L20" i="47" s="1"/>
  <c r="H20" i="47"/>
  <c r="N20" i="47" s="1"/>
  <c r="O20" i="47" s="1"/>
  <c r="Q19" i="47"/>
  <c r="K19" i="47"/>
  <c r="I19" i="47"/>
  <c r="H19" i="47"/>
  <c r="N19" i="47" s="1"/>
  <c r="O19" i="47" s="1"/>
  <c r="Q18" i="47"/>
  <c r="Q101" i="47" s="1"/>
  <c r="D101" i="47" s="1"/>
  <c r="I101" i="47" s="1"/>
  <c r="K18" i="47"/>
  <c r="L18" i="47"/>
  <c r="H18" i="47"/>
  <c r="I18" i="47"/>
  <c r="Q17" i="47"/>
  <c r="K17" i="47"/>
  <c r="H17" i="47"/>
  <c r="N17" i="47" s="1"/>
  <c r="Q16" i="47"/>
  <c r="M16" i="47"/>
  <c r="O16" i="47" s="1"/>
  <c r="L16" i="47"/>
  <c r="H16" i="47"/>
  <c r="L54" i="47"/>
  <c r="I49" i="47"/>
  <c r="H72" i="47"/>
  <c r="H38" i="47"/>
  <c r="N38" i="47" s="1"/>
  <c r="O38" i="47" s="1"/>
  <c r="I38" i="47"/>
  <c r="I72" i="47"/>
  <c r="L19" i="47"/>
  <c r="N24" i="47"/>
  <c r="O24" i="47" s="1"/>
  <c r="N31" i="47"/>
  <c r="O31" i="47" s="1"/>
  <c r="N34" i="47"/>
  <c r="N41" i="47"/>
  <c r="O41" i="47" s="1"/>
  <c r="N84" i="47"/>
  <c r="O84" i="47" s="1"/>
  <c r="I20" i="47"/>
  <c r="I22" i="47"/>
  <c r="I26" i="47"/>
  <c r="I52" i="47"/>
  <c r="I59" i="47"/>
  <c r="I95" i="47"/>
  <c r="I36" i="47"/>
  <c r="I41" i="47"/>
  <c r="I45" i="47"/>
  <c r="I84" i="47"/>
  <c r="I96" i="47"/>
  <c r="N18" i="47"/>
  <c r="O18" i="47" s="1"/>
  <c r="I17" i="47"/>
  <c r="I21" i="47"/>
  <c r="I23" i="47"/>
  <c r="I25" i="47"/>
  <c r="I27" i="47"/>
  <c r="I31" i="47"/>
  <c r="I33" i="47"/>
  <c r="I35" i="47"/>
  <c r="I37" i="47"/>
  <c r="I51" i="47"/>
  <c r="I53" i="47"/>
  <c r="I67" i="47"/>
  <c r="I73" i="47"/>
  <c r="I85" i="47"/>
  <c r="I97" i="47"/>
  <c r="I99" i="47"/>
  <c r="I94" i="47"/>
  <c r="H33" i="48"/>
  <c r="H49" i="48"/>
  <c r="N49" i="48" s="1"/>
  <c r="O49" i="48" s="1"/>
  <c r="I49" i="48"/>
  <c r="N97" i="47"/>
  <c r="O97" i="47" s="1"/>
  <c r="N73" i="47"/>
  <c r="O73" i="47" s="1"/>
  <c r="O41" i="48" l="1"/>
  <c r="N25" i="47"/>
  <c r="O25" i="47" s="1"/>
  <c r="N29" i="47"/>
  <c r="N40" i="47"/>
  <c r="O40" i="47" s="1"/>
  <c r="L43" i="47"/>
  <c r="N44" i="47"/>
  <c r="O44" i="47" s="1"/>
  <c r="N56" i="47"/>
  <c r="N91" i="47"/>
  <c r="N93" i="47"/>
  <c r="O93" i="47" s="1"/>
  <c r="N19" i="48"/>
  <c r="N40" i="48"/>
  <c r="O40" i="48" s="1"/>
  <c r="I41" i="48"/>
  <c r="N52" i="48"/>
  <c r="O52" i="48" s="1"/>
  <c r="N60" i="48"/>
  <c r="O60" i="48" s="1"/>
  <c r="N61" i="48"/>
  <c r="N71" i="48"/>
  <c r="I73" i="48"/>
  <c r="N81" i="48"/>
  <c r="N85" i="48"/>
  <c r="O85" i="48" s="1"/>
  <c r="O34" i="47"/>
  <c r="O95" i="47"/>
  <c r="N31" i="48"/>
  <c r="O31" i="48" s="1"/>
  <c r="N39" i="48"/>
  <c r="K33" i="47"/>
  <c r="N48" i="47"/>
  <c r="O48" i="47" s="1"/>
  <c r="N54" i="47"/>
  <c r="O54" i="47" s="1"/>
  <c r="N74" i="47"/>
  <c r="N78" i="47"/>
  <c r="N82" i="47"/>
  <c r="O83" i="47"/>
  <c r="N22" i="48"/>
  <c r="O22" i="48" s="1"/>
  <c r="N28" i="48"/>
  <c r="N48" i="48"/>
  <c r="N64" i="48"/>
  <c r="O66" i="48"/>
  <c r="O68" i="48"/>
  <c r="N76" i="48"/>
  <c r="N88" i="48"/>
  <c r="N91" i="48"/>
  <c r="N97" i="48"/>
  <c r="O97" i="48" s="1"/>
  <c r="L59" i="47"/>
  <c r="N59" i="47"/>
  <c r="O59" i="47" s="1"/>
  <c r="L67" i="47"/>
  <c r="N67" i="47"/>
  <c r="O67" i="47" s="1"/>
  <c r="I17" i="48"/>
  <c r="N17" i="48"/>
  <c r="S21" i="48"/>
  <c r="M38" i="48"/>
  <c r="O38" i="48" s="1"/>
  <c r="H38" i="48"/>
  <c r="N38" i="48" s="1"/>
  <c r="L27" i="47"/>
  <c r="N27" i="47"/>
  <c r="O27" i="47" s="1"/>
  <c r="N39" i="47"/>
  <c r="O39" i="47" s="1"/>
  <c r="L47" i="47"/>
  <c r="N47" i="47"/>
  <c r="O47" i="47" s="1"/>
  <c r="N50" i="47"/>
  <c r="O50" i="47" s="1"/>
  <c r="N55" i="47"/>
  <c r="N60" i="47"/>
  <c r="O60" i="47" s="1"/>
  <c r="L99" i="47"/>
  <c r="N99" i="47"/>
  <c r="O99" i="47" s="1"/>
  <c r="K101" i="48"/>
  <c r="M106" i="48" s="1"/>
  <c r="O19" i="48"/>
  <c r="L63" i="47"/>
  <c r="N63" i="47"/>
  <c r="O63" i="47" s="1"/>
  <c r="O17" i="48"/>
  <c r="O98" i="47"/>
  <c r="N37" i="47"/>
  <c r="O37" i="47" s="1"/>
  <c r="L36" i="47"/>
  <c r="N36" i="47"/>
  <c r="O36" i="47" s="1"/>
  <c r="L46" i="47"/>
  <c r="N46" i="47"/>
  <c r="O46" i="47" s="1"/>
  <c r="L17" i="47"/>
  <c r="K101" i="47"/>
  <c r="L101" i="47" s="1"/>
  <c r="H106" i="47" s="1"/>
  <c r="L26" i="47"/>
  <c r="N26" i="47"/>
  <c r="O26" i="47" s="1"/>
  <c r="N45" i="48"/>
  <c r="O45" i="48" s="1"/>
  <c r="N61" i="47"/>
  <c r="N75" i="47"/>
  <c r="N79" i="47"/>
  <c r="N35" i="47"/>
  <c r="O35" i="47" s="1"/>
  <c r="N51" i="47"/>
  <c r="O51" i="47" s="1"/>
  <c r="N52" i="47"/>
  <c r="O52" i="47" s="1"/>
  <c r="N53" i="47"/>
  <c r="O53" i="47" s="1"/>
  <c r="N57" i="47"/>
  <c r="O57" i="47" s="1"/>
  <c r="N62" i="47"/>
  <c r="N76" i="47"/>
  <c r="N80" i="47"/>
  <c r="N90" i="47"/>
  <c r="N18" i="48"/>
  <c r="O18" i="48" s="1"/>
  <c r="N20" i="48"/>
  <c r="O20" i="48" s="1"/>
  <c r="N24" i="48"/>
  <c r="O24" i="48" s="1"/>
  <c r="N29" i="48"/>
  <c r="N35" i="48"/>
  <c r="O35" i="48" s="1"/>
  <c r="N37" i="48"/>
  <c r="O37" i="48" s="1"/>
  <c r="N44" i="48"/>
  <c r="O44" i="48" s="1"/>
  <c r="N54" i="48"/>
  <c r="O54" i="48" s="1"/>
  <c r="N55" i="48"/>
  <c r="N62" i="48"/>
  <c r="N65" i="48"/>
  <c r="N69" i="48"/>
  <c r="N72" i="48"/>
  <c r="N74" i="48"/>
  <c r="N78" i="48"/>
  <c r="N82" i="48"/>
  <c r="O49" i="47"/>
  <c r="Q101" i="48"/>
  <c r="D101" i="48" s="1"/>
  <c r="L101" i="48" s="1"/>
  <c r="H106" i="48" s="1"/>
  <c r="N21" i="48"/>
  <c r="O21" i="48" s="1"/>
  <c r="N34" i="48"/>
  <c r="O34" i="48" s="1"/>
  <c r="N36" i="48"/>
  <c r="O36" i="48" s="1"/>
  <c r="N43" i="48"/>
  <c r="O43" i="48" s="1"/>
  <c r="N33" i="48"/>
  <c r="O94" i="47"/>
  <c r="O39" i="48"/>
  <c r="O48" i="48"/>
  <c r="N58" i="48"/>
  <c r="O58" i="48" s="1"/>
  <c r="N70" i="48"/>
  <c r="H101" i="48"/>
  <c r="I101" i="48" s="1"/>
  <c r="N75" i="48"/>
  <c r="N79" i="48"/>
  <c r="N84" i="48"/>
  <c r="O84" i="48" s="1"/>
  <c r="N90" i="48"/>
  <c r="O17" i="47"/>
  <c r="O33" i="48"/>
  <c r="N23" i="48"/>
  <c r="O23" i="48" s="1"/>
  <c r="N25" i="48"/>
  <c r="O25" i="48" s="1"/>
  <c r="N26" i="48"/>
  <c r="O26" i="48" s="1"/>
  <c r="N27" i="48"/>
  <c r="O27" i="48" s="1"/>
  <c r="N30" i="48"/>
  <c r="O30" i="48" s="1"/>
  <c r="N42" i="48"/>
  <c r="O42" i="48" s="1"/>
  <c r="N46" i="48"/>
  <c r="O46" i="48" s="1"/>
  <c r="N51" i="48"/>
  <c r="O51" i="48" s="1"/>
  <c r="N53" i="48"/>
  <c r="O53" i="48" s="1"/>
  <c r="N57" i="48"/>
  <c r="O57" i="48" s="1"/>
  <c r="N59" i="48"/>
  <c r="O59" i="48" s="1"/>
  <c r="N63" i="48"/>
  <c r="O63" i="48" s="1"/>
  <c r="N67" i="48"/>
  <c r="O67" i="48" s="1"/>
  <c r="M72" i="48"/>
  <c r="O72" i="48" s="1"/>
  <c r="N83" i="48"/>
  <c r="O83" i="48" s="1"/>
  <c r="N94" i="48"/>
  <c r="O94" i="48" s="1"/>
  <c r="N96" i="48"/>
  <c r="O96" i="48" s="1"/>
  <c r="N98" i="48"/>
  <c r="O98" i="48" s="1"/>
  <c r="N30" i="47"/>
  <c r="O30" i="47" s="1"/>
  <c r="M106" i="47"/>
  <c r="I33" i="48"/>
  <c r="N42" i="47"/>
  <c r="O42" i="47" s="1"/>
  <c r="N58" i="47"/>
  <c r="O58" i="47" s="1"/>
  <c r="S21" i="47"/>
  <c r="N72" i="47"/>
  <c r="O72" i="47" s="1"/>
  <c r="N32" i="47"/>
  <c r="O32" i="47" s="1"/>
  <c r="I72" i="48"/>
  <c r="N93" i="48"/>
  <c r="O93" i="48" s="1"/>
  <c r="I38" i="48" l="1"/>
  <c r="L33" i="47"/>
  <c r="N33" i="47"/>
  <c r="O33" i="47" s="1"/>
  <c r="N101" i="47"/>
  <c r="N101" i="48"/>
  <c r="O101" i="47" l="1"/>
  <c r="H108" i="47" s="1"/>
  <c r="M108" i="47"/>
  <c r="M107" i="47"/>
  <c r="M107" i="48"/>
  <c r="O101" i="48"/>
  <c r="H108" i="48" s="1"/>
  <c r="M108" i="48"/>
</calcChain>
</file>

<file path=xl/sharedStrings.xml><?xml version="1.0" encoding="utf-8"?>
<sst xmlns="http://schemas.openxmlformats.org/spreadsheetml/2006/main" count="1047" uniqueCount="494">
  <si>
    <t/>
  </si>
  <si>
    <t>Obra</t>
  </si>
  <si>
    <t>Contrato nº:</t>
  </si>
  <si>
    <t>Início:</t>
  </si>
  <si>
    <t>Endereço</t>
  </si>
  <si>
    <t>Data do Contrato:</t>
  </si>
  <si>
    <t>Empreiteira</t>
  </si>
  <si>
    <t>Prazo de Execução:</t>
  </si>
  <si>
    <t>Data da Medição:</t>
  </si>
  <si>
    <t>ITEM</t>
  </si>
  <si>
    <t>ESPECIFICAÇÃO</t>
  </si>
  <si>
    <t>UN.</t>
  </si>
  <si>
    <t>QUANT.</t>
  </si>
  <si>
    <t>PREÇO UNIT.</t>
  </si>
  <si>
    <t>ACUMULADO ANTERIOR</t>
  </si>
  <si>
    <t>TOTAL MEDIDO</t>
  </si>
  <si>
    <t>TOTAL</t>
  </si>
  <si>
    <t>%</t>
  </si>
  <si>
    <t>m</t>
  </si>
  <si>
    <t>ACUMULADO</t>
  </si>
  <si>
    <t>% ACUMULADO</t>
  </si>
  <si>
    <t>SALDO</t>
  </si>
  <si>
    <t>m²</t>
  </si>
  <si>
    <t>m³</t>
  </si>
  <si>
    <t>1.1</t>
  </si>
  <si>
    <t>1.2</t>
  </si>
  <si>
    <t>2.1</t>
  </si>
  <si>
    <t>2.2</t>
  </si>
  <si>
    <t>3.1</t>
  </si>
  <si>
    <t>3.3</t>
  </si>
  <si>
    <t>3.4</t>
  </si>
  <si>
    <t>3.5</t>
  </si>
  <si>
    <r>
      <t xml:space="preserve">PREFEITURA MUNICIPAL DE DOMINGOS MARTINS
</t>
    </r>
    <r>
      <rPr>
        <sz val="10"/>
        <rFont val="Arial"/>
        <family val="2"/>
      </rPr>
      <t>Rua Bernardino Monteiro, nº 22 - Centro
Domingos Martins, ES - CEP 29.260-000
Tel. (027)3268-1344 - fax (027)3268-1239</t>
    </r>
  </si>
  <si>
    <t>PAVIMENTAÇÃO</t>
  </si>
  <si>
    <t>3.2</t>
  </si>
  <si>
    <t>4.1</t>
  </si>
  <si>
    <t>Steinge = Stein Engenharia e Construções Ltda.</t>
  </si>
  <si>
    <t>TERRAPLENAGEM</t>
  </si>
  <si>
    <t>Escavação, carga e transporte de material de 1ª categoria até 200m, c/ escavadeira</t>
  </si>
  <si>
    <t>4.2</t>
  </si>
  <si>
    <t>4.3</t>
  </si>
  <si>
    <t>Meio fio sarjeta de concreto tipo DP-1 (0,035m³/m), inclusive caiação</t>
  </si>
  <si>
    <t>5.1</t>
  </si>
  <si>
    <t>6.1</t>
  </si>
  <si>
    <t>6.2</t>
  </si>
  <si>
    <t>t</t>
  </si>
  <si>
    <t>1.3</t>
  </si>
  <si>
    <t>1.4</t>
  </si>
  <si>
    <t>2.3</t>
  </si>
  <si>
    <t>Pavimentação Asfáltica (TSDB)</t>
  </si>
  <si>
    <t>Acesso de Ponto Alto a Rio Ponte (Extensão 8,33 Km)</t>
  </si>
  <si>
    <t>073/2012</t>
  </si>
  <si>
    <t>18 MESES</t>
  </si>
  <si>
    <t>1.5</t>
  </si>
  <si>
    <t>1.6</t>
  </si>
  <si>
    <t>1.7</t>
  </si>
  <si>
    <t>1.8</t>
  </si>
  <si>
    <t>1.9</t>
  </si>
  <si>
    <t>1.10</t>
  </si>
  <si>
    <t>1.11</t>
  </si>
  <si>
    <t>Limpeza, desmatamento e destocamento de árvores c/ diâmetro até 15.0cm</t>
  </si>
  <si>
    <t>Limpeza, desmatamento e destocamento de árvores c/ remoção até 15.0cm solo orgânico</t>
  </si>
  <si>
    <t>Escavação, carga e transporte de material de 1ª categoria 400 a 600m, c/ escavadeira</t>
  </si>
  <si>
    <t>Escavação, carga e transporte de material de 1ª categoria 2000 a 2500m, c/ escavadeira</t>
  </si>
  <si>
    <t>Escavação, carga e transporte de material de 2ª categoria até 200m, c/ escavadeira</t>
  </si>
  <si>
    <t>Escavação, carga e transporte de material de 2ª categoria 400 a 600m, c/ escavadeira</t>
  </si>
  <si>
    <t>Escavação, carga e transporte de material de 2ª categoria 2000 a 2500m, c/ escavadeira</t>
  </si>
  <si>
    <t>Escavação, carga e transporte de material de 3ª categoria 800 a 1000m</t>
  </si>
  <si>
    <t>Compactação de aterros 95% PN</t>
  </si>
  <si>
    <t>Compactação de aterros 100% PN</t>
  </si>
  <si>
    <t>DRENAGEM E OBRAS DE ARTE CORRENTE</t>
  </si>
  <si>
    <t>2.4</t>
  </si>
  <si>
    <t>2.5</t>
  </si>
  <si>
    <t>2.6</t>
  </si>
  <si>
    <t>2.7</t>
  </si>
  <si>
    <t>2.8</t>
  </si>
  <si>
    <t>2.9</t>
  </si>
  <si>
    <t>2.10</t>
  </si>
  <si>
    <t>Escavação mecânica em material de 1ª categoria H= 1,50 a 3,00m</t>
  </si>
  <si>
    <t>Reaterro de cavas c/ compactação mecânica (compactador manual)</t>
  </si>
  <si>
    <t>Corpo BSTC (greide) Ø 0,60m CA-1 PB, inclusive escavação e reaterro</t>
  </si>
  <si>
    <t xml:space="preserve">m </t>
  </si>
  <si>
    <t>Corpo BSTC (greide) Ø 0,80m CA-1 PB, inclusive escavação e reaterro</t>
  </si>
  <si>
    <t>Corpo BSTC (grota) Ø 0,80m CA-1 PB, exclusive escavação e reaterro</t>
  </si>
  <si>
    <t>Corpo BSTC (grota) Ø 1,00m CA-1 PB, exclusive escavação e reaterro</t>
  </si>
  <si>
    <t>Corpo BSTC (grota) Ø 1,20m CA-1 PB, exclusive escavação e reaterro</t>
  </si>
  <si>
    <t>Berço de concreto ciclópico p/ BSTC Ø 0,60m</t>
  </si>
  <si>
    <t>Berço de concreto ciclópico p/ BSTC Ø 0,80m</t>
  </si>
  <si>
    <t>Berço de concreto ciclópico p/ BSTC Ø 1,00m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</si>
  <si>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</si>
  <si>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</si>
  <si>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</si>
  <si>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</si>
  <si>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</si>
  <si>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</si>
  <si>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</si>
  <si>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</si>
  <si>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</si>
  <si>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</si>
  <si>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</si>
  <si>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</si>
  <si>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</si>
  <si>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</si>
  <si>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</si>
  <si>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Berço de concreto ciclópico p/ BSTC Ø 1,20m</t>
  </si>
  <si>
    <t>Boca de concreto ciclópico p/ BSTC Ø 0,60m</t>
  </si>
  <si>
    <t>und</t>
  </si>
  <si>
    <t>Boca de concreto ciclópico p/ BSTC Ø 0,80m</t>
  </si>
  <si>
    <t>Boca de concreto ciclópico p/ BSTC Ø 1,00m</t>
  </si>
  <si>
    <t>Boca de concreto ciclópico p/ BSTC Ø 1,20m</t>
  </si>
  <si>
    <t>Caixa coletora de bloco de concreto de 40x20x15cm (dimensões internas = 1,00x1,00x2,00m)</t>
  </si>
  <si>
    <t>Corpo de BSCC 2,00x2,00m projeto DNIT p/ H&lt;=2,50m</t>
  </si>
  <si>
    <t>Boca BSCC 2,00x2,00m projeto DNIT</t>
  </si>
  <si>
    <t>Dreno profundo Ø=0,20m c/ enchimento de brita e areia, escavação em material de 1ª categoria</t>
  </si>
  <si>
    <t>Sarjeta de concreto (STC-04) calha triangular de bancada em corte, inclusive caiação</t>
  </si>
  <si>
    <t>Descida d'água concreto simples (calha) c/ caiação (DSA-01) canal</t>
  </si>
  <si>
    <t>Descida d'água concreto simples (calha) c/ caiação (DSA-03A) degrau</t>
  </si>
  <si>
    <t>Descida d'água concreto simples (calha) c/ caiação (DSA-03A) apoio</t>
  </si>
  <si>
    <t>Dissipador de energia aplicado a saída d'água tipo DP-1</t>
  </si>
  <si>
    <t>Regularização e compactação do sub-leito (100% P.N.) H=0,20m</t>
  </si>
  <si>
    <t>Estabilização granulométrica de solo com mistura 100% P.M.</t>
  </si>
  <si>
    <t>Imprimação exclusive fornecimento e transporte comercial do material betuminoso</t>
  </si>
  <si>
    <t>TSDB s/ capa selante exclusive fornecimento e transporte comercial da emulsão</t>
  </si>
  <si>
    <t>Transporte local</t>
  </si>
  <si>
    <t>TR-101-01 Caminhão Basculante (Y=0,687XP + 0,773XR + 1,289) DMT 3,1 a 5,0 Km</t>
  </si>
  <si>
    <t>a)</t>
  </si>
  <si>
    <t>Material Base (XR=4,164Km)</t>
  </si>
  <si>
    <t>FORNECIMENTO DE MATERIAL BETUMINOSO</t>
  </si>
  <si>
    <t>CM-30</t>
  </si>
  <si>
    <t>RR-2C</t>
  </si>
  <si>
    <t>TRANSPORTE DE MATERIAL ASFÁLTICO</t>
  </si>
  <si>
    <t>TR-303-01 Frio (DNIT) (Y=0,378XP + 37,832)</t>
  </si>
  <si>
    <t>5.1.1</t>
  </si>
  <si>
    <t>CM-30 (XP=450,00KM)</t>
  </si>
  <si>
    <t>RR-2C (XP=450,00KM)</t>
  </si>
  <si>
    <t>5.1.2</t>
  </si>
  <si>
    <t>OBRAS COMPLEMENTARES</t>
  </si>
  <si>
    <t>6.3</t>
  </si>
  <si>
    <t>6.4</t>
  </si>
  <si>
    <t>Cerca de arame farpado 4 fios c/ mourões cada 2,0m, esticadores de madeira a cada 20,0m</t>
  </si>
  <si>
    <t>Deslocamento de cerca de madeira</t>
  </si>
  <si>
    <t>Sinalização horizontal TMD=400, vida útil 2 a 3 anos, taxa = 0,60 L/m²</t>
  </si>
  <si>
    <t>Sinalização vertical com chapa em esmalte sintético</t>
  </si>
  <si>
    <t>INSTALAÇÃO, MANUTENÇÃO CANTEIRO, MOBILIZAÇÃO, DESMOBILIZAÇÃO, PLACAS</t>
  </si>
  <si>
    <t>7.1</t>
  </si>
  <si>
    <t>7.2</t>
  </si>
  <si>
    <t>7.3</t>
  </si>
  <si>
    <t>7.4</t>
  </si>
  <si>
    <t>7.5</t>
  </si>
  <si>
    <t>7.6</t>
  </si>
  <si>
    <t>Barracão com sanitário, em chapa compensada 12mm e pont. 8x8cm, piso cimentado e cobertura de telhas de fibrocimento 6mm, inclusive ponto de luz e caixa de inspeção</t>
  </si>
  <si>
    <t>Mobilização e desmobilização de caminhão basculante</t>
  </si>
  <si>
    <t>h</t>
  </si>
  <si>
    <t>mobilização e desmobilização de caminhão tanque (6000L)</t>
  </si>
  <si>
    <t>mobilização e desmobilização de equpamentos com carreta prancha</t>
  </si>
  <si>
    <t>Rede de água c/ padrão de entrada d'água Ø 3/4" conf. CESAN, inclusive tubos e conexões para alimentação, distribuição, extravas e limp cons. o padrão a 25m</t>
  </si>
  <si>
    <t>Rede de esgoto contendo fossa e filtro inclusive tubos e conexões de ligação entre caixas, considerando distância de 25m</t>
  </si>
  <si>
    <t>7.7</t>
  </si>
  <si>
    <t>7.8</t>
  </si>
  <si>
    <t>7.9</t>
  </si>
  <si>
    <t>Rede de luz, inclusive padrão entrada energia trifásica, cabo de ligação até barracões quadro distribuição, disjuntor e chave de força, considerando 20m entre padrão de entrada e QDG</t>
  </si>
  <si>
    <t>Sistema separador de água e óleo</t>
  </si>
  <si>
    <t>Reservatório de fibra de vidro de 1000L, inclusive suporte em madeira de 7x12cm, elevado de 4m</t>
  </si>
  <si>
    <t>Bonificação de 15%</t>
  </si>
  <si>
    <t>ITENS NOVOS</t>
  </si>
  <si>
    <t>Transposição de segmento de sarjeta - TSS 01, inclusive transporte do tubo de concreto</t>
  </si>
  <si>
    <t>Enrocamento de pedra de mão arrumada exclusive transporte</t>
  </si>
  <si>
    <t>Alvenaria de bloco (39x19x09) cm espessura 09 cm em Vias Urbanas</t>
  </si>
  <si>
    <t>Formas planas de madeira com 02 (dois) reaproveitamentos, em Vias  Urbanas</t>
  </si>
  <si>
    <t>Corpo BSTC (greide) diâmetro 0,30 m CA-1 MF inclusive escavação, reaterro e transporte do tubo em Vias Urbanas</t>
  </si>
  <si>
    <t>Concreto estrutural fck -&gt; 15,0 MPa</t>
  </si>
  <si>
    <t>8.0</t>
  </si>
  <si>
    <t>8.1                             40706</t>
  </si>
  <si>
    <t>8.2                      40724</t>
  </si>
  <si>
    <t>8.3                             42601</t>
  </si>
  <si>
    <t>8.4                            42992</t>
  </si>
  <si>
    <t>8.5                              42756</t>
  </si>
  <si>
    <t>8.6                            40358</t>
  </si>
  <si>
    <t>8.7                  40812</t>
  </si>
  <si>
    <t>Base de brita graduada, inclusive fornecimento, exclusive transporte da brita</t>
  </si>
  <si>
    <t>(2º REPLANILHAMENTO)</t>
  </si>
  <si>
    <t>15ª MEDIÇÃO</t>
  </si>
  <si>
    <t>(18ª MEDIÇÃO GERAL)</t>
  </si>
  <si>
    <t xml:space="preserve">15ª MEDIÇÃO </t>
  </si>
  <si>
    <t>Período: 01/03/2014 A 31/03/2014</t>
  </si>
  <si>
    <t>CONTRATADO</t>
  </si>
  <si>
    <t>UNID.</t>
  </si>
  <si>
    <t>01.01</t>
  </si>
  <si>
    <t>SERVIÇOS PRELIMINARES</t>
  </si>
  <si>
    <t>02.01</t>
  </si>
  <si>
    <t>ALEX NALI FERREIRA</t>
  </si>
  <si>
    <t>PLANILHA ORÇAMENTÁRIA</t>
  </si>
  <si>
    <t>SUB-TOTAL 01</t>
  </si>
  <si>
    <t>SUB-TOTAL 02</t>
  </si>
  <si>
    <t>02.02</t>
  </si>
  <si>
    <t>04.01</t>
  </si>
  <si>
    <t>05.01</t>
  </si>
  <si>
    <t>04.02</t>
  </si>
  <si>
    <t>06.01</t>
  </si>
  <si>
    <t>06.02</t>
  </si>
  <si>
    <t>IOPES</t>
  </si>
  <si>
    <t>FONTE</t>
  </si>
  <si>
    <t>CÓDIGO</t>
  </si>
  <si>
    <t>03.02</t>
  </si>
  <si>
    <t>01.02</t>
  </si>
  <si>
    <t>001</t>
  </si>
  <si>
    <t>SUB-TOTAL 06</t>
  </si>
  <si>
    <t>VALOR TOTAL</t>
  </si>
  <si>
    <t>05.02</t>
  </si>
  <si>
    <t>05.03</t>
  </si>
  <si>
    <t>05.04</t>
  </si>
  <si>
    <t>03.01</t>
  </si>
  <si>
    <t>04.03</t>
  </si>
  <si>
    <t>04.04</t>
  </si>
  <si>
    <t>04.05</t>
  </si>
  <si>
    <t>128,33% (hora)</t>
  </si>
  <si>
    <t>SINAPI</t>
  </si>
  <si>
    <t xml:space="preserve">PREFEITURA DE CONCEIÇÃO DO CASTELO - ES </t>
  </si>
  <si>
    <t>07.01</t>
  </si>
  <si>
    <t>SUB-TOTAL 03</t>
  </si>
  <si>
    <t>07.02</t>
  </si>
  <si>
    <t>08.01</t>
  </si>
  <si>
    <t>08.02</t>
  </si>
  <si>
    <t>08.03</t>
  </si>
  <si>
    <t>08.04</t>
  </si>
  <si>
    <t>08.05</t>
  </si>
  <si>
    <t>09.01</t>
  </si>
  <si>
    <t>Placa de obra nas dimensões de 2.0 x 4.0 m, padrão IOPES</t>
  </si>
  <si>
    <t>m2</t>
  </si>
  <si>
    <t>Chapisco de argamassa de cimento e areia média ou grossa lavada, no traço 1:3, espessura 5 mm</t>
  </si>
  <si>
    <t>Reboco tipo paulista de argamassa de cimento, cal hidratada CH1 e areia lavada traço 1:0.5:6, espessura 25 mm</t>
  </si>
  <si>
    <t>Forro de gesso acabamento tipo liso</t>
  </si>
  <si>
    <t>Calha em chapa galvanizada com largura de 40 cm</t>
  </si>
  <si>
    <t>Marco de madeira de lei de 1ª (Peroba, Ipê, Angelim Pedra ou equivalente) com 15x3 cm de batente, nas dimensões de 0.80 x 2.10 m</t>
  </si>
  <si>
    <t>Grade de ferro em barra chata, inclusive chumbamento</t>
  </si>
  <si>
    <t>Portão de ferro de abrir em barra chata, inclusive chumbamento</t>
  </si>
  <si>
    <t>Peitoril de granito cinza polido, 15 cm, esp. 3cm</t>
  </si>
  <si>
    <t>Emassamento de paredes e forros, com duas demãos de massa à base de PVA, marcas de referência Suvinil, Coral ou Metalatex</t>
  </si>
  <si>
    <t>Pintura com tinta látex PVA, marcas de referência Suvinil, Coral ou Metalatex, inclusive selador em paredes e forros, a três demãos</t>
  </si>
  <si>
    <t>Pintura com tinta acrílica, marcas de referência Suvinil, Coral ou Metalatex, inclusive selador acrílico, em paredes e forros, a três demãos</t>
  </si>
  <si>
    <t>Quadro de distribuição de energia, de embutir, com 32 divisões modulares, com barramento</t>
  </si>
  <si>
    <t>Tomada padrão brasileiro linha branca, NBR 14136 2 polos + terra 10A/250V, com placa 4x2"</t>
  </si>
  <si>
    <t>Chuveiro elétrico tipo ducha Lorenzet ou Corona</t>
  </si>
  <si>
    <t>Ponto de água fria (lavatório, tanque, pia de cozinha, etc...)</t>
  </si>
  <si>
    <t>pt</t>
  </si>
  <si>
    <t>Ponto para esgoto primário (vaso sanitário)</t>
  </si>
  <si>
    <t>Ponto para esgoto secundário (pia, lavatório, mictório, tanque, bidê, etc...)</t>
  </si>
  <si>
    <t>Bancada de granito com espessura de 2 cm</t>
  </si>
  <si>
    <t>Torneira pressão cromada diâm. 1/2" para lavatório, marcas de referência Fabrimar, Deca ou Docol</t>
  </si>
  <si>
    <t>Espelho para banheiros espessura 4 mm, incluindo chapa compensada 10 mm, moldura de alumínio em perfil L 3/4", fixado com parafusos cromados</t>
  </si>
  <si>
    <t>06.03</t>
  </si>
  <si>
    <t>09.02</t>
  </si>
  <si>
    <t>09.03</t>
  </si>
  <si>
    <t>09.04</t>
  </si>
  <si>
    <t>09.05</t>
  </si>
  <si>
    <t>09.06</t>
  </si>
  <si>
    <t>09.07</t>
  </si>
  <si>
    <t>09.08</t>
  </si>
  <si>
    <t>09.09</t>
  </si>
  <si>
    <t>10.01</t>
  </si>
  <si>
    <t>10.02</t>
  </si>
  <si>
    <t>10.03</t>
  </si>
  <si>
    <t>10.04</t>
  </si>
  <si>
    <t>10.05</t>
  </si>
  <si>
    <t>10.06</t>
  </si>
  <si>
    <t>11.01</t>
  </si>
  <si>
    <t>11.02</t>
  </si>
  <si>
    <t>11.03</t>
  </si>
  <si>
    <t>11.04</t>
  </si>
  <si>
    <t>11.05</t>
  </si>
  <si>
    <t>12.01</t>
  </si>
  <si>
    <t>12.02</t>
  </si>
  <si>
    <t>13.01</t>
  </si>
  <si>
    <t>13.02</t>
  </si>
  <si>
    <t>13.06</t>
  </si>
  <si>
    <t>13.03</t>
  </si>
  <si>
    <t>13.04</t>
  </si>
  <si>
    <t>13.05</t>
  </si>
  <si>
    <t>SUB-TOTAL 07</t>
  </si>
  <si>
    <t>09.10</t>
  </si>
  <si>
    <t>Mini-Disjuntor monopolar 16 A, curva C - 5KA 220/127VCA (NBR IEC 60947-2), Ref. Siemens, GE, Schneider ou equivalente</t>
  </si>
  <si>
    <t>Fio ou cabo de cobre termoplástico, com isolamento para 0.6/1000V - 70º, seção de 16.0 mm2</t>
  </si>
  <si>
    <t>Eletroduto flexível corrugado 1", marca de referência TIGRE</t>
  </si>
  <si>
    <t>Tubo de PVC rigido soldável marrom, diâm. 32mm (1"), inclusive conexões</t>
  </si>
  <si>
    <t>Tubo de PVC rígido soldável branco, para esgoto, diâmetro 50mm (2"), inclusive conexões</t>
  </si>
  <si>
    <t>Tubo de PVC rígido soldável branco, para esgoto, diâmetro 75mm (3"), inclusive conexões</t>
  </si>
  <si>
    <t>04.06</t>
  </si>
  <si>
    <t>07.03</t>
  </si>
  <si>
    <t>SUB-TOTAL 04</t>
  </si>
  <si>
    <t>SUB-TOTAL 05</t>
  </si>
  <si>
    <t>07.04</t>
  </si>
  <si>
    <t>07.05</t>
  </si>
  <si>
    <t>07.06</t>
  </si>
  <si>
    <t>08.06</t>
  </si>
  <si>
    <t>08.07</t>
  </si>
  <si>
    <t>RUA , CONCEIÇÃO DO CASTELO - ES</t>
  </si>
  <si>
    <t>Tapume Telha Metálica Ondulada 0,50mm Branca h=2,20m, incl. montagem estr. mad. 8"x8", c/adesivo "IOPES" 60x60cm a cada 10m, incl. faixas pint. esmalte sint. cores azul c/ h=30cm e rosa c/ h=10cm (Reaproveitamento 2x)</t>
  </si>
  <si>
    <t>PAREDES E PAINÉIS</t>
  </si>
  <si>
    <t>Cobogó de concreto 40 x 40 x 10 cm, tipo reto, assentados com argamassa de cimento e areia no traço 1:3, espessura das juntas 15 mm</t>
  </si>
  <si>
    <t>ESQUADRIAS DE MADEIRA</t>
  </si>
  <si>
    <t>3</t>
  </si>
  <si>
    <t>Porta em madeira de lei tipo angelim pedra ou equiv.c/enchimento em madeira 1a.qualidade esp. 30mm p/ pintura, inclusive alizares, dobradiças e fechadura externa em  marco, nas dim.: 0.80 x 2.10 mlatão cromado LaFonte ou equiv., exclusive</t>
  </si>
  <si>
    <t>Porta em madeira de lei tipo angelim pedra ou equiv.c/enchimento em madeira 1a.qualidade esp. 30mm p/ pintura, inclusive alizares, dobradiças e fechadura externa em latão cromado LaFonte ou equiv., exclusive marco, nas dim.: 0.90 x 2.10 m</t>
  </si>
  <si>
    <t>VIDROS E ESPELHOS</t>
  </si>
  <si>
    <t>4</t>
  </si>
  <si>
    <t>COBERTURA</t>
  </si>
  <si>
    <t>Cobertura nova de telhas de alumínio trapezoidal, H = 8 cm, esp. 0.5mm, inclusive acessórios de fixação</t>
  </si>
  <si>
    <t>Estrutura de madeira de lei tipo Paraju ou equivalente para cobertura de telha de fibrocimento canalete 49/90, inclusive tratamento com cupinicida, exclusive telhas</t>
  </si>
  <si>
    <t>Rufo de chapa de alumínio esp. 0.5mm, largura de 30cm</t>
  </si>
  <si>
    <t>REVESTIMENTO DE PAREDES</t>
  </si>
  <si>
    <t>Revestimento cerâmico para paredes internas com placas tipo esmaltada extra de dimensões 25x35 cm aplicadas em ambientes de área maior que 5m² na altura inteira das paredes.af 06/2014</t>
  </si>
  <si>
    <t>REVESTIMENTO CERÂMICO PARA PAREDES INTERNAS COM PLACAS TIPO ESMALTADA EXTRA DE DIMENSÕES 20X20 CM APLICADAS EM AMBIENTES DE ÁREA MENOR QUE 5 M² NA ALTURA INTEIRA DAS PAREDES. AF_06/2014</t>
  </si>
  <si>
    <t>Regularização de base p/ revestimento cerâmico, com argamassa de cimento e areia no traço 1:5, espessura 5cm</t>
  </si>
  <si>
    <t>Piso cerâmico 45x45cm, PEI 5, Cargo Plus Gray, marcas de referência Eliane, Cecrisa ou Portobello, assentado com argamassa de cimento colante, inclusive rejuntamento</t>
  </si>
  <si>
    <t>Soleira de granito esp. 2 cm e largura de 15 cm</t>
  </si>
  <si>
    <t>Rodapé em cerâmica PEI-3, h = 7cm, assentado com argamassa de cimento, cal e areia, incl. Rejuntamento com cimento branco</t>
  </si>
  <si>
    <t>07.07</t>
  </si>
  <si>
    <t>INSTALAÇÕES HIDRO-SANITÁRIAS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</si>
  <si>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</si>
  <si>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Ponto para ralo sifonado, inclusive ralo sifonado 100 x 40 mm c/ grelha em pvc</t>
  </si>
  <si>
    <t>08.08</t>
  </si>
  <si>
    <t>08.09</t>
  </si>
  <si>
    <t>08.10</t>
  </si>
  <si>
    <t>08.11</t>
  </si>
  <si>
    <t>08.12</t>
  </si>
  <si>
    <t>08.13</t>
  </si>
  <si>
    <t>Tubo de PVC rígido soldável marrom, diâm. 25mm (3/4"), inclusive conexões</t>
  </si>
  <si>
    <t>Tubo de PVC rígido soldável branco, para esgoto, diâmetro 100mm (4"), inclusive conexões</t>
  </si>
  <si>
    <t>Tubo de PVC rígido soldável branco, para esgoto, diâmetro 150mm (6"), inclusive conexões</t>
  </si>
  <si>
    <t>INSTALAÇÕES ELÉTRICAS</t>
  </si>
  <si>
    <t>Eletroduto flexível corrugado 3/4" , marca de referência TIGRE</t>
  </si>
  <si>
    <t>APARELHOS HIDRO-SANITÁRIOS</t>
  </si>
  <si>
    <t>Saboneteira de louça branca, 15x15cm, marcas de referência Deca, Celite ou Ideal Standard.</t>
  </si>
  <si>
    <t>Papeleira de louça branca, 15x15cm, marcas de referência Deca, Celite ou Ideal Standard.</t>
  </si>
  <si>
    <t>Torneira para tanque, marcas de referência Fabrimar, Deca ou Docol.</t>
  </si>
  <si>
    <t>10.07</t>
  </si>
  <si>
    <t>Torneira de metal com borda roscável, marcas de referência Fabrimar, Deca ou Docol</t>
  </si>
  <si>
    <t>10.08</t>
  </si>
  <si>
    <t>Registro de gaveta com canopla cromada diam. 25mm (1"), marcas de referência Fabrimar, Deca ou Docol</t>
  </si>
  <si>
    <t>Bacia sanitária de louça branca, com caixa acoplada duplo acionamento, marca de ref. Deca Linha Ravena ou equivalente, inclusive assento plástico e acessórios de fixação</t>
  </si>
  <si>
    <t>Cuba em aço inox nº 02(dim.560x340x150)mm, marcas de referência Franke, Strake, tramontina, inclusive válvula de metal 31/2" e sifão cromado 1 x 1/2", excl. torneira</t>
  </si>
  <si>
    <t>Tanque em mármore sintético com 2 bojos, inclusive válvula e sifão em PVC</t>
  </si>
  <si>
    <t>Tubo de PVC rígido soldável branco, para esgoto, diâmetro 40mm (1 1/2"), inclusive conexões</t>
  </si>
  <si>
    <t>08.14</t>
  </si>
  <si>
    <t>08.15</t>
  </si>
  <si>
    <t>Caixa de passagem de alvenaria de blocos cerâmicos 10 furos 10x20x20cm, dimensão de 50x50x50cm, com revestimento interno em chapisco e reboco, tampa de concreto esp. 5cm e lastro de brita 5cm</t>
  </si>
  <si>
    <t>Registro de gaveta com canopla cromada diam 32mm (11/4"), marcas de referência Fabrimar, Deca ou Docol</t>
  </si>
  <si>
    <t>Caixa para medidor polifásico carga até 41000W inclusive caixa para disjuntor polifásico até 100A</t>
  </si>
  <si>
    <t>Caixa de passagem de alvenaria de blocos de concreto 9x19x39cm, dimensões de 30x30x50cm, com revestimento interno em chapisco e reboco, tampa de concreto esp.5cm e lastro de brita 5 cm</t>
  </si>
  <si>
    <t>Caixa de passagem 4x2", chapa 18</t>
  </si>
  <si>
    <t>Conjunto caixa termoplástica para Medidor Padrão ESCELSA Monofáfico com tampa transparente em policarbonato P-980-009 inclusive caixa para disjuntor monof P-940-003 Padrão Escelsa</t>
  </si>
  <si>
    <t>Cabeçote de alumínio de 3/4"</t>
  </si>
  <si>
    <t>Fita isolante em rolo de 19mm x 20 m, número 33 Scoth ou equivalente</t>
  </si>
  <si>
    <t>Mini-Disjuntor monopolar 20 A, curva C - 5KA 220/127VCA (NBR IEC 60947-2), Ref. Siemens, GE, Schneider ou equivalente</t>
  </si>
  <si>
    <t>09.11</t>
  </si>
  <si>
    <t>Mini-Disjuntor monopolar 25 A, curva C - 5KA 220/127VCA (NBR IEC 60947-2), Ref. Siemens, GE, Schneider ou equivalente</t>
  </si>
  <si>
    <t>09.12</t>
  </si>
  <si>
    <t>Mini-Disjuntor monopolar 32 A, curva C - 5KA 220/127VCA (NBR IEC 60947-2), Ref. Siemens, GE, Schneider ou equivalente</t>
  </si>
  <si>
    <t>09.13</t>
  </si>
  <si>
    <t>Mini-Disjuntor monopolar 40 A, curva C - 5KA 220/127VCA (NBR IEC 60947-2), Ref. Siemens, GE, Schneider ou equivalente</t>
  </si>
  <si>
    <t>09.14</t>
  </si>
  <si>
    <t>Mini-Disjuntor bipolar 20 A, curva C - 5KA 220/127VCA (NBR IEC 60947-2), Ref. Siemens, GE, Schneider ou equivalente</t>
  </si>
  <si>
    <t>09.15</t>
  </si>
  <si>
    <t>Mini-Disjuntor bipolar 50 A, curva C - 5KA 220/127VCA (NBR IEC 60947-2), Ref. Siemens, GE, Schneider ou equivalente</t>
  </si>
  <si>
    <t>09.16</t>
  </si>
  <si>
    <t>Mini-Disjuntor tripolar 50 A, curva C - 5KA 220/127VCA (NBR IEC 60947-2), Ref. Siemens, GE, Schneider ou equivalente</t>
  </si>
  <si>
    <t>09.17</t>
  </si>
  <si>
    <t>Mini-Disjuntor tripolar 90 A, curva C - 5KA 220/127VCA (NBR IEC 60947-2), Ref. Siemens, GE, Schneider ou equivalente</t>
  </si>
  <si>
    <t>09.18</t>
  </si>
  <si>
    <t>Mini-Disjuntor bipolar 63 A, curva C - 5KA 220/127VCA (NBR IEC 60947-2), Ref. Siemens, GE, Schneider ou equivalente</t>
  </si>
  <si>
    <t>09.19</t>
  </si>
  <si>
    <t>Disjuntor Compacto em caixa moldada tripolar 175 A, 50KA 220/240V / 25KA 380/415V (NBR IEC 60947-2), Ref. Siemens, GE, Schneider ou equivalente</t>
  </si>
  <si>
    <t>09.20</t>
  </si>
  <si>
    <t>Dispositivo de proteção contra surto (DPS) bipolar, tensão nominal máxima 275VCA, corente de surto máxima 40KA.</t>
  </si>
  <si>
    <t>09.21</t>
  </si>
  <si>
    <t>Cabo de cobre nú, seção de 25.0 mm2</t>
  </si>
  <si>
    <t>09.22</t>
  </si>
  <si>
    <t>Cabo de cobre termoplástico, com isolamento para 1000V, seção de 2.5 mm2</t>
  </si>
  <si>
    <t>09.23</t>
  </si>
  <si>
    <t>Cabo de cobre termoplástico, com isolamento para 1000V, seção de 4.0 mm2</t>
  </si>
  <si>
    <t>09.24</t>
  </si>
  <si>
    <t>Fio ou cabo de cobre termoplástico, com isolamento para 1000V, seção de 6.0 mm2</t>
  </si>
  <si>
    <t>09.25</t>
  </si>
  <si>
    <t>Fio ou cabo de cobre termoplástico, com isolamento para 1000V, seção de 10.0 mm2</t>
  </si>
  <si>
    <t>09.26</t>
  </si>
  <si>
    <t>09.27</t>
  </si>
  <si>
    <t>Cabo de cobre termoplástico, com isolamento para 1000V, seção de 95.0 mm2</t>
  </si>
  <si>
    <t>09.28</t>
  </si>
  <si>
    <t>Cabo de cobre termoplástico, com isolamento para 15KV, seção de 25,0mm2</t>
  </si>
  <si>
    <t>09.29</t>
  </si>
  <si>
    <t>Cabo de cobre termoplástico, com isolamento para 15KV, seção de 35,0mm2</t>
  </si>
  <si>
    <t>09.30</t>
  </si>
  <si>
    <t>Padrão de entrada de energia elétrica, trifásico, entrada aérea, a 4 fios, carga instalada em muro de 26001 até 34000W - 220/127V</t>
  </si>
  <si>
    <t>09.31</t>
  </si>
  <si>
    <t>Terminal para ligação de cabo a barra até 4.0mm2</t>
  </si>
  <si>
    <t>09.32</t>
  </si>
  <si>
    <t>Terminal para ligação de cabo a barra de 6.0 mm2</t>
  </si>
  <si>
    <t>09.33</t>
  </si>
  <si>
    <t>Terminal para ligação de cabo a barra de 10.0 mm2</t>
  </si>
  <si>
    <t>09.34</t>
  </si>
  <si>
    <t>Terminal para ligação de cabo a barra de 16.0 mm2</t>
  </si>
  <si>
    <t>09.35</t>
  </si>
  <si>
    <t>Terminal para ligação de cabo a barra de 25.0 mm2</t>
  </si>
  <si>
    <t>09.36</t>
  </si>
  <si>
    <t>Terminal para ligação de cabo a barra de 35.0 mm2</t>
  </si>
  <si>
    <t>09.37</t>
  </si>
  <si>
    <t>09.38</t>
  </si>
  <si>
    <t>Terminal para ligação de cabo a barra de 95 mm2</t>
  </si>
  <si>
    <t>Conector split bolt para cabo de 4.0 mm2</t>
  </si>
  <si>
    <t>09.39</t>
  </si>
  <si>
    <t>10,20</t>
  </si>
  <si>
    <t>Conector split bolt para cabo de 35.0 mm2</t>
  </si>
  <si>
    <t>09.40</t>
  </si>
  <si>
    <t>SUB-TOTAL 09</t>
  </si>
  <si>
    <t>SUB-TOTAL 08</t>
  </si>
  <si>
    <t>10.09</t>
  </si>
  <si>
    <t>10.10</t>
  </si>
  <si>
    <t>SUB-TOTAL 10</t>
  </si>
  <si>
    <t>03.03</t>
  </si>
  <si>
    <t>Marco de madeira de lei de 1ª (Peroba, Ipê, Angelim Pedra ou equivalente) com 15 x 3 cm de batente, nas dimensões de 0.90 x 2.10 m</t>
  </si>
  <si>
    <t>03.04</t>
  </si>
  <si>
    <t>PINTURA</t>
  </si>
  <si>
    <t>Pintura com tinta esmalte sintético, marcas de referência Suvinil, Coral ou Metalatex, inclusive fundo branco nivelador, em madeira, a duas demãos</t>
  </si>
  <si>
    <t>SERVIÇOS EXTERNOS</t>
  </si>
  <si>
    <t>SUB-TOTAL 11</t>
  </si>
  <si>
    <t>Mureta em alvenaria de blocos cerâmicos 10x20x20cmm, h=0.60cm, para fechamento de quadra, com pilaretes de travamento em concreto armado a cada 3m, inclusive chapisco ( MURETA PARA FIXAÇÃO DAS GRADES )</t>
  </si>
  <si>
    <t>Passeio em concreto, largura 2,00m, acabamento em ladrilho hidráulico podotátil (L=0,40m)</t>
  </si>
  <si>
    <t>Fornecimento e plantio de grama em placas tipo esmeralda, inclusive fornecimento de terra vegetal</t>
  </si>
  <si>
    <t>SUB-TOTAL 12</t>
  </si>
  <si>
    <t>Portas de vidro temperado incolor 8mm de 4 bandeiras (2 fixas e 2 móveis), medindo 2,10m x 3,00m</t>
  </si>
  <si>
    <t>COTAÇÃO</t>
  </si>
  <si>
    <t>Portas de vidro temperado incolor 8mm de 4 bandeiras (2 fixas e 2 móveis), medindo 2,60m x 3,60m</t>
  </si>
  <si>
    <t>Janelas de vidro temperado incolor 6mm 4 bandeiras (2 fixas e 2 móveis), medindo 1,10m x 1,30m</t>
  </si>
  <si>
    <t>Janelas de vidro temperado incolor 6mm 4 bandeiras (2 fixas e 2 móveis), medindo 1,10m x 1,50m</t>
  </si>
  <si>
    <t>04.07</t>
  </si>
  <si>
    <t>Básculas de vidro temperado pontilhado 8mm, medindo 0,40m x 1,00m</t>
  </si>
  <si>
    <t>04.08</t>
  </si>
  <si>
    <t xml:space="preserve">Básculas de vidro temperado pontilhado 8mm, medindo 0,40m x 2,50m </t>
  </si>
  <si>
    <t>04.09</t>
  </si>
  <si>
    <t>Porta pivotante de vidro temperado incolor 8mm, medindo 2,10m x 0,90m</t>
  </si>
  <si>
    <t>Porta pivotante de vidro temperado incolor 8mm medindo 2,10m x 1,30m</t>
  </si>
  <si>
    <t>04.10</t>
  </si>
  <si>
    <t>04.11</t>
  </si>
  <si>
    <t>Guarda corpo de vidro laminado com altura de 0,70cm, varanda segundo pavimento</t>
  </si>
  <si>
    <t>Vidros fixos temperado incolor 8mm, fechamento da área da piscina</t>
  </si>
  <si>
    <t>SUB-TOTAL 13</t>
  </si>
  <si>
    <t>PISCINA</t>
  </si>
  <si>
    <t>Casa de maquina completa e instalada ( Filtro, Motobomba, Distribuição hidráulica de acordo com normas tecnicas e todos os itens de limpesa)</t>
  </si>
  <si>
    <t>Aquecedor - trocador de calor 42,600 Btus instalado e conexões</t>
  </si>
  <si>
    <t>09.41</t>
  </si>
  <si>
    <t>Interruptor de uma tecla simples 10A/250V, com placa 4x2"</t>
  </si>
  <si>
    <t>09.42</t>
  </si>
  <si>
    <t>09.43</t>
  </si>
  <si>
    <t>Interruptor de duas teclas simples 10A/250V, com placa 4x2"</t>
  </si>
  <si>
    <t>09.44</t>
  </si>
  <si>
    <t>Luminária p/ duas lâmpadas fluorescentes 20W, completa, c/ reator duplo-127V partida rápida e alto fator de potência, soquete antivibratório e lâmpada fluorescente 20W-127V</t>
  </si>
  <si>
    <t>Pintura de superfície metálica com uma demão de primer Epoxi e duas demãos de tinta à base de Epoxi</t>
  </si>
  <si>
    <t>10.11</t>
  </si>
  <si>
    <t>ALEX NALI FERREIRA
Engenheiro Civil
CREA ES-039390/D</t>
  </si>
  <si>
    <t>VALOR UNITÁRIO</t>
  </si>
  <si>
    <t>DER</t>
  </si>
  <si>
    <t>2ª ETAPA DA CONSTRUÇÃO DO CENTRO DE CONVIVÊNCIA FREI ALAOR DOS SANTOS</t>
  </si>
  <si>
    <t>PREÇO</t>
  </si>
  <si>
    <t>LIMPEZA DE PISO CERÂMICO OU PORCELANATO COM PANO ÚMIDO. AF_04/2019</t>
  </si>
  <si>
    <t>08.16</t>
  </si>
  <si>
    <t>Reservatório de polietileno de 15.000l, inclusive peça de madeira 5 x 16cm para apoio, exclusive flanges e torneiras de boia</t>
  </si>
  <si>
    <t>MARÇO/2019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</si>
  <si>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</si>
  <si>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</si>
  <si>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</si>
  <si>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</si>
  <si>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</si>
  <si>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</si>
  <si>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</si>
  <si>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</si>
  <si>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</si>
  <si>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</si>
  <si>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</si>
  <si>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</si>
  <si>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REBOCO  E  CHAPISCO</t>
  </si>
  <si>
    <t>PROPOSTA DA EMPRESA</t>
  </si>
  <si>
    <t>VALOR</t>
  </si>
  <si>
    <t xml:space="preserve">  Obra</t>
  </si>
  <si>
    <t xml:space="preserve">  Local</t>
  </si>
  <si>
    <t xml:space="preserve">  Proprietário</t>
  </si>
  <si>
    <t xml:space="preserve">  Referencial de preços</t>
  </si>
  <si>
    <t xml:space="preserve">  Data base</t>
  </si>
  <si>
    <t xml:space="preserve">  BDI</t>
  </si>
  <si>
    <t xml:space="preserve">  Encargos Sociais (IOPES)</t>
  </si>
  <si>
    <t xml:space="preserve">  Orçamentista</t>
  </si>
  <si>
    <t>Alvenaria de blocos de concreto 9x19x39cm, c/ resist. mínimo a compres. 2.5 MPa, assent. c/ arg. De cimento, cal hidratada CH1 e areia no traço 1:0.5:8 esp. das juntas 10mm e esp. das paredes, s/ rev. 9cm</t>
  </si>
  <si>
    <t>Cuba louça de embutir redonda, 30cm, L-41, completa, marcas de referência Deca, Celite ou Ideal Standard, incl. válvula e sifão, exclusive torneira</t>
  </si>
  <si>
    <t>(Dados da empresa)</t>
  </si>
  <si>
    <t>(Logo da empresa)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</si>
</sst>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\R\$\ #,##0.00_);[Red]\(\R\$\ #,##0.00\)"/>
    <numFmt numFmtId="167" formatCode="000"/>
    <numFmt numFmtId="168" formatCode="#,##0.00;[Red]#,##0.00"/>
    <numFmt numFmtId="169" formatCode="#,##0.000"/>
    <numFmt numFmtId="170" formatCode="&quot;R$ &quot;#,##0.00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2"/>
      <name val="Arial"/>
      <family val="2"/>
    </font>
    <font>
      <b/>
      <sz val="16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/>
      <bottom style="hair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98">
    <xf numFmtId="0" fontId="0" fillId="0" borderId="0"/>
    <xf numFmtId="0" fontId="10" fillId="0" borderId="0"/>
    <xf numFmtId="0" fontId="10" fillId="0" borderId="0"/>
    <xf numFmtId="165" fontId="9" fillId="0" borderId="0" applyFont="0" applyFill="0" applyBorder="0" applyAlignment="0" applyProtection="0"/>
    <xf numFmtId="164" fontId="10" fillId="0" borderId="0" applyFont="0" applyFill="0" applyProtection="0"/>
    <xf numFmtId="44" fontId="9" fillId="0" borderId="0" applyFont="0" applyFill="0" applyBorder="0" applyAlignment="0" applyProtection="0"/>
    <xf numFmtId="0" fontId="8" fillId="0" borderId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7" fillId="0" borderId="0"/>
    <xf numFmtId="0" fontId="6" fillId="0" borderId="0"/>
    <xf numFmtId="0" fontId="10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5" fillId="0" borderId="0"/>
    <xf numFmtId="0" fontId="22" fillId="0" borderId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4" fillId="0" borderId="0" applyNumberFormat="0" applyFill="0" applyBorder="0" applyProtection="0">
      <alignment vertical="top" wrapText="1"/>
    </xf>
    <xf numFmtId="0" fontId="10" fillId="0" borderId="0"/>
    <xf numFmtId="0" fontId="10" fillId="0" borderId="0"/>
    <xf numFmtId="0" fontId="5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9" fillId="0" borderId="0"/>
    <xf numFmtId="0" fontId="4" fillId="0" borderId="0"/>
    <xf numFmtId="9" fontId="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7" fillId="0" borderId="12" applyNumberFormat="0" applyFill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29" fillId="0" borderId="0" applyNumberFormat="0" applyFill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0" applyNumberFormat="0" applyBorder="0" applyAlignment="0" applyProtection="0"/>
    <xf numFmtId="0" fontId="33" fillId="11" borderId="15" applyNumberFormat="0" applyAlignment="0" applyProtection="0"/>
    <xf numFmtId="0" fontId="34" fillId="12" borderId="16" applyNumberFormat="0" applyAlignment="0" applyProtection="0"/>
    <xf numFmtId="0" fontId="35" fillId="12" borderId="15" applyNumberFormat="0" applyAlignment="0" applyProtection="0"/>
    <xf numFmtId="0" fontId="36" fillId="0" borderId="17" applyNumberFormat="0" applyFill="0" applyAlignment="0" applyProtection="0"/>
    <xf numFmtId="0" fontId="37" fillId="13" borderId="18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0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7" borderId="0" applyNumberFormat="0" applyBorder="0" applyAlignment="0" applyProtection="0"/>
    <xf numFmtId="0" fontId="40" fillId="38" borderId="0" applyNumberFormat="0" applyBorder="0" applyAlignment="0" applyProtection="0"/>
    <xf numFmtId="0" fontId="3" fillId="0" borderId="0"/>
    <xf numFmtId="0" fontId="3" fillId="14" borderId="19" applyNumberFormat="0" applyFont="0" applyAlignment="0" applyProtection="0"/>
    <xf numFmtId="0" fontId="41" fillId="0" borderId="0" applyNumberFormat="0" applyFill="0" applyBorder="0" applyAlignment="0" applyProtection="0"/>
    <xf numFmtId="0" fontId="2" fillId="0" borderId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36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37" borderId="0" applyNumberFormat="0" applyBorder="0" applyAlignment="0" applyProtection="0"/>
    <xf numFmtId="0" fontId="2" fillId="14" borderId="19" applyNumberFormat="0" applyFont="0" applyAlignment="0" applyProtection="0"/>
    <xf numFmtId="0" fontId="1" fillId="0" borderId="0"/>
  </cellStyleXfs>
  <cellXfs count="210">
    <xf numFmtId="0" fontId="0" fillId="0" borderId="0" xfId="0"/>
    <xf numFmtId="0" fontId="10" fillId="2" borderId="0" xfId="0" applyFont="1" applyFill="1" applyBorder="1"/>
    <xf numFmtId="0" fontId="10" fillId="0" borderId="0" xfId="0" applyFont="1"/>
    <xf numFmtId="1" fontId="11" fillId="2" borderId="0" xfId="0" applyNumberFormat="1" applyFont="1" applyFill="1" applyBorder="1"/>
    <xf numFmtId="0" fontId="10" fillId="2" borderId="0" xfId="0" applyFont="1" applyFill="1"/>
    <xf numFmtId="167" fontId="12" fillId="2" borderId="0" xfId="0" applyNumberFormat="1" applyFont="1" applyFill="1" applyBorder="1"/>
    <xf numFmtId="4" fontId="13" fillId="0" borderId="0" xfId="0" applyNumberFormat="1" applyFont="1" applyFill="1" applyBorder="1"/>
    <xf numFmtId="0" fontId="14" fillId="2" borderId="0" xfId="0" applyFont="1" applyFill="1" applyBorder="1" applyAlignment="1">
      <alignment horizontal="right"/>
    </xf>
    <xf numFmtId="0" fontId="10" fillId="2" borderId="0" xfId="0" quotePrefix="1" applyFont="1" applyFill="1" applyAlignment="1">
      <alignment horizontal="center"/>
    </xf>
    <xf numFmtId="0" fontId="10" fillId="2" borderId="1" xfId="0" applyFont="1" applyFill="1" applyBorder="1"/>
    <xf numFmtId="0" fontId="15" fillId="2" borderId="0" xfId="0" applyFont="1" applyFill="1" applyBorder="1"/>
    <xf numFmtId="49" fontId="16" fillId="2" borderId="2" xfId="0" applyNumberFormat="1" applyFont="1" applyFill="1" applyBorder="1" applyAlignment="1">
      <alignment horizontal="left"/>
    </xf>
    <xf numFmtId="49" fontId="14" fillId="2" borderId="2" xfId="0" applyNumberFormat="1" applyFont="1" applyFill="1" applyBorder="1" applyAlignment="1">
      <alignment horizontal="left"/>
    </xf>
    <xf numFmtId="49" fontId="10" fillId="2" borderId="2" xfId="0" applyNumberFormat="1" applyFont="1" applyFill="1" applyBorder="1" applyAlignment="1">
      <alignment horizontal="left"/>
    </xf>
    <xf numFmtId="49" fontId="15" fillId="2" borderId="0" xfId="0" applyNumberFormat="1" applyFont="1" applyFill="1" applyBorder="1" applyAlignment="1">
      <alignment horizontal="left"/>
    </xf>
    <xf numFmtId="0" fontId="15" fillId="2" borderId="0" xfId="0" applyFont="1" applyFill="1" applyBorder="1" applyAlignment="1">
      <alignment horizontal="right"/>
    </xf>
    <xf numFmtId="0" fontId="17" fillId="2" borderId="3" xfId="0" applyFont="1" applyFill="1" applyBorder="1" applyAlignment="1">
      <alignment horizontal="left"/>
    </xf>
    <xf numFmtId="14" fontId="17" fillId="0" borderId="3" xfId="0" applyNumberFormat="1" applyFont="1" applyBorder="1" applyAlignment="1">
      <alignment horizontal="left"/>
    </xf>
    <xf numFmtId="14" fontId="17" fillId="2" borderId="4" xfId="0" applyNumberFormat="1" applyFont="1" applyFill="1" applyBorder="1" applyAlignment="1">
      <alignment horizontal="left"/>
    </xf>
    <xf numFmtId="4" fontId="13" fillId="0" borderId="0" xfId="0" applyNumberFormat="1" applyFont="1" applyFill="1" applyBorder="1" applyAlignment="1">
      <alignment horizontal="right"/>
    </xf>
    <xf numFmtId="0" fontId="15" fillId="2" borderId="0" xfId="0" applyFont="1" applyFill="1" applyBorder="1" applyAlignment="1"/>
    <xf numFmtId="0" fontId="17" fillId="0" borderId="0" xfId="0" applyFont="1" applyBorder="1"/>
    <xf numFmtId="0" fontId="17" fillId="2" borderId="4" xfId="0" applyFont="1" applyFill="1" applyBorder="1" applyAlignment="1">
      <alignment horizontal="left"/>
    </xf>
    <xf numFmtId="0" fontId="13" fillId="0" borderId="0" xfId="0" applyFont="1"/>
    <xf numFmtId="0" fontId="13" fillId="0" borderId="0" xfId="0" applyFont="1" applyFill="1" applyBorder="1"/>
    <xf numFmtId="0" fontId="19" fillId="0" borderId="0" xfId="0" applyFont="1" applyFill="1" applyBorder="1"/>
    <xf numFmtId="0" fontId="13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Continuous" vertical="center" wrapText="1"/>
    </xf>
    <xf numFmtId="4" fontId="16" fillId="0" borderId="0" xfId="0" applyNumberFormat="1" applyFont="1" applyFill="1" applyBorder="1" applyAlignment="1">
      <alignment horizontal="centerContinuous" vertical="center"/>
    </xf>
    <xf numFmtId="4" fontId="13" fillId="0" borderId="0" xfId="0" applyNumberFormat="1" applyFont="1" applyFill="1" applyBorder="1" applyAlignment="1">
      <alignment horizontal="centerContinuous" vertical="center"/>
    </xf>
    <xf numFmtId="4" fontId="13" fillId="0" borderId="0" xfId="0" applyNumberFormat="1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10" fontId="16" fillId="0" borderId="0" xfId="0" applyNumberFormat="1" applyFont="1" applyFill="1" applyBorder="1" applyAlignment="1">
      <alignment vertical="center"/>
    </xf>
    <xf numFmtId="166" fontId="16" fillId="0" borderId="0" xfId="0" applyNumberFormat="1" applyFont="1" applyFill="1" applyBorder="1" applyAlignment="1">
      <alignment horizontal="centerContinuous"/>
    </xf>
    <xf numFmtId="0" fontId="20" fillId="0" borderId="0" xfId="0" quotePrefix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justify" vertical="top" wrapText="1"/>
    </xf>
    <xf numFmtId="0" fontId="13" fillId="0" borderId="0" xfId="0" applyFont="1" applyFill="1" applyBorder="1" applyAlignment="1">
      <alignment horizontal="center"/>
    </xf>
    <xf numFmtId="10" fontId="13" fillId="0" borderId="0" xfId="0" applyNumberFormat="1" applyFont="1" applyFill="1" applyBorder="1"/>
    <xf numFmtId="0" fontId="13" fillId="0" borderId="0" xfId="0" applyFont="1" applyFill="1"/>
    <xf numFmtId="0" fontId="10" fillId="0" borderId="0" xfId="0" applyFont="1" applyFill="1" applyBorder="1" applyAlignment="1">
      <alignment horizontal="justify" vertical="top" wrapText="1"/>
    </xf>
    <xf numFmtId="0" fontId="10" fillId="0" borderId="0" xfId="0" applyFont="1" applyFill="1" applyBorder="1" applyAlignment="1">
      <alignment horizontal="center"/>
    </xf>
    <xf numFmtId="4" fontId="10" fillId="0" borderId="0" xfId="0" applyNumberFormat="1" applyFont="1" applyFill="1" applyBorder="1"/>
    <xf numFmtId="166" fontId="16" fillId="0" borderId="0" xfId="0" quotePrefix="1" applyNumberFormat="1" applyFont="1" applyFill="1" applyBorder="1" applyAlignment="1">
      <alignment horizontal="centerContinuous" vertical="center"/>
    </xf>
    <xf numFmtId="0" fontId="16" fillId="0" borderId="0" xfId="0" applyFont="1" applyFill="1" applyBorder="1" applyAlignment="1">
      <alignment vertical="center"/>
    </xf>
    <xf numFmtId="170" fontId="16" fillId="0" borderId="0" xfId="0" applyNumberFormat="1" applyFont="1" applyFill="1" applyBorder="1" applyAlignment="1">
      <alignment horizontal="centerContinuous" vertical="center" wrapText="1"/>
    </xf>
    <xf numFmtId="0" fontId="19" fillId="2" borderId="0" xfId="0" applyFont="1" applyFill="1" applyBorder="1" applyAlignment="1" applyProtection="1">
      <alignment horizontal="justify" vertical="top" wrapText="1"/>
      <protection locked="0"/>
    </xf>
    <xf numFmtId="0" fontId="13" fillId="0" borderId="5" xfId="0" applyFont="1" applyBorder="1" applyAlignment="1">
      <alignment horizontal="center" vertical="top"/>
    </xf>
    <xf numFmtId="0" fontId="16" fillId="0" borderId="5" xfId="0" applyFont="1" applyBorder="1" applyAlignment="1">
      <alignment horizontal="center" vertical="top" wrapText="1"/>
    </xf>
    <xf numFmtId="0" fontId="16" fillId="0" borderId="5" xfId="0" applyFont="1" applyBorder="1" applyAlignment="1">
      <alignment vertical="top" wrapText="1"/>
    </xf>
    <xf numFmtId="4" fontId="13" fillId="0" borderId="5" xfId="3" applyNumberFormat="1" applyFont="1" applyBorder="1" applyAlignment="1">
      <alignment horizontal="center" vertical="top" wrapText="1"/>
    </xf>
    <xf numFmtId="4" fontId="13" fillId="0" borderId="5" xfId="0" applyNumberFormat="1" applyFont="1" applyBorder="1" applyAlignment="1">
      <alignment horizontal="center" vertical="top"/>
    </xf>
    <xf numFmtId="4" fontId="16" fillId="0" borderId="5" xfId="0" applyNumberFormat="1" applyFont="1" applyFill="1" applyBorder="1" applyAlignment="1">
      <alignment horizontal="center" vertical="top"/>
    </xf>
    <xf numFmtId="4" fontId="13" fillId="0" borderId="5" xfId="0" applyNumberFormat="1" applyFont="1" applyFill="1" applyBorder="1" applyAlignment="1">
      <alignment vertical="top"/>
    </xf>
    <xf numFmtId="10" fontId="16" fillId="0" borderId="5" xfId="0" applyNumberFormat="1" applyFont="1" applyFill="1" applyBorder="1" applyAlignment="1">
      <alignment horizontal="center" vertical="top"/>
    </xf>
    <xf numFmtId="168" fontId="16" fillId="0" borderId="5" xfId="0" applyNumberFormat="1" applyFont="1" applyFill="1" applyBorder="1" applyAlignment="1">
      <alignment horizontal="center" vertical="top"/>
    </xf>
    <xf numFmtId="10" fontId="13" fillId="0" borderId="5" xfId="0" applyNumberFormat="1" applyFont="1" applyFill="1" applyBorder="1" applyAlignment="1">
      <alignment vertical="top"/>
    </xf>
    <xf numFmtId="0" fontId="13" fillId="0" borderId="5" xfId="0" applyFont="1" applyBorder="1" applyAlignment="1">
      <alignment horizontal="center" vertical="top" wrapText="1"/>
    </xf>
    <xf numFmtId="169" fontId="13" fillId="3" borderId="5" xfId="3" applyNumberFormat="1" applyFont="1" applyFill="1" applyBorder="1" applyAlignment="1" applyProtection="1">
      <alignment vertical="top"/>
    </xf>
    <xf numFmtId="168" fontId="13" fillId="0" borderId="5" xfId="0" applyNumberFormat="1" applyFont="1" applyFill="1" applyBorder="1" applyAlignment="1">
      <alignment vertical="top"/>
    </xf>
    <xf numFmtId="0" fontId="13" fillId="0" borderId="5" xfId="0" applyFont="1" applyBorder="1" applyAlignment="1">
      <alignment vertical="top" wrapText="1"/>
    </xf>
    <xf numFmtId="0" fontId="19" fillId="2" borderId="5" xfId="0" applyFont="1" applyFill="1" applyBorder="1" applyAlignment="1" applyProtection="1">
      <alignment horizontal="justify" vertical="top" wrapText="1"/>
      <protection locked="0"/>
    </xf>
    <xf numFmtId="49" fontId="13" fillId="3" borderId="5" xfId="0" applyNumberFormat="1" applyFont="1" applyFill="1" applyBorder="1" applyAlignment="1">
      <alignment horizontal="center" vertical="top"/>
    </xf>
    <xf numFmtId="4" fontId="18" fillId="0" borderId="6" xfId="0" applyNumberFormat="1" applyFont="1" applyFill="1" applyBorder="1" applyAlignment="1">
      <alignment horizontal="centerContinuous"/>
    </xf>
    <xf numFmtId="10" fontId="18" fillId="0" borderId="6" xfId="0" applyNumberFormat="1" applyFont="1" applyFill="1" applyBorder="1" applyAlignment="1">
      <alignment horizontal="centerContinuous"/>
    </xf>
    <xf numFmtId="0" fontId="14" fillId="0" borderId="5" xfId="0" applyFont="1" applyFill="1" applyBorder="1" applyAlignment="1">
      <alignment horizontal="center" vertical="center" wrapText="1"/>
    </xf>
    <xf numFmtId="4" fontId="14" fillId="0" borderId="5" xfId="0" applyNumberFormat="1" applyFont="1" applyFill="1" applyBorder="1" applyAlignment="1">
      <alignment horizontal="center" wrapText="1"/>
    </xf>
    <xf numFmtId="4" fontId="14" fillId="0" borderId="5" xfId="0" applyNumberFormat="1" applyFont="1" applyFill="1" applyBorder="1" applyAlignment="1">
      <alignment horizontal="center"/>
    </xf>
    <xf numFmtId="10" fontId="14" fillId="0" borderId="5" xfId="0" applyNumberFormat="1" applyFont="1" applyFill="1" applyBorder="1" applyAlignment="1">
      <alignment horizontal="center"/>
    </xf>
    <xf numFmtId="168" fontId="14" fillId="0" borderId="5" xfId="0" applyNumberFormat="1" applyFont="1" applyFill="1" applyBorder="1" applyAlignment="1">
      <alignment horizontal="center"/>
    </xf>
    <xf numFmtId="4" fontId="18" fillId="0" borderId="6" xfId="0" applyNumberFormat="1" applyFont="1" applyFill="1" applyBorder="1" applyAlignment="1">
      <alignment horizontal="center"/>
    </xf>
    <xf numFmtId="10" fontId="18" fillId="0" borderId="6" xfId="0" applyNumberFormat="1" applyFont="1" applyFill="1" applyBorder="1" applyAlignment="1">
      <alignment horizontal="center"/>
    </xf>
    <xf numFmtId="4" fontId="13" fillId="4" borderId="6" xfId="0" applyNumberFormat="1" applyFont="1" applyFill="1" applyBorder="1" applyAlignment="1">
      <alignment vertical="top"/>
    </xf>
    <xf numFmtId="4" fontId="16" fillId="0" borderId="6" xfId="0" applyNumberFormat="1" applyFont="1" applyFill="1" applyBorder="1" applyAlignment="1">
      <alignment vertical="top"/>
    </xf>
    <xf numFmtId="10" fontId="16" fillId="0" borderId="6" xfId="0" applyNumberFormat="1" applyFont="1" applyFill="1" applyBorder="1" applyAlignment="1">
      <alignment vertical="top"/>
    </xf>
    <xf numFmtId="0" fontId="13" fillId="0" borderId="7" xfId="0" applyFont="1" applyBorder="1" applyAlignment="1">
      <alignment horizontal="center" vertical="top" wrapText="1"/>
    </xf>
    <xf numFmtId="0" fontId="13" fillId="0" borderId="7" xfId="0" applyFont="1" applyBorder="1" applyAlignment="1">
      <alignment vertical="top" wrapText="1"/>
    </xf>
    <xf numFmtId="0" fontId="13" fillId="0" borderId="7" xfId="0" applyFont="1" applyBorder="1" applyAlignment="1">
      <alignment horizontal="center" vertical="top"/>
    </xf>
    <xf numFmtId="169" fontId="13" fillId="3" borderId="7" xfId="3" applyNumberFormat="1" applyFont="1" applyFill="1" applyBorder="1" applyAlignment="1" applyProtection="1">
      <alignment vertical="top"/>
    </xf>
    <xf numFmtId="4" fontId="13" fillId="0" borderId="7" xfId="0" applyNumberFormat="1" applyFont="1" applyBorder="1" applyAlignment="1">
      <alignment horizontal="center" vertical="top"/>
    </xf>
    <xf numFmtId="4" fontId="13" fillId="0" borderId="7" xfId="0" applyNumberFormat="1" applyFont="1" applyFill="1" applyBorder="1" applyAlignment="1">
      <alignment vertical="top"/>
    </xf>
    <xf numFmtId="10" fontId="13" fillId="0" borderId="7" xfId="0" applyNumberFormat="1" applyFont="1" applyFill="1" applyBorder="1" applyAlignment="1">
      <alignment vertical="top"/>
    </xf>
    <xf numFmtId="168" fontId="13" fillId="0" borderId="7" xfId="0" applyNumberFormat="1" applyFont="1" applyFill="1" applyBorder="1" applyAlignment="1">
      <alignment vertical="top"/>
    </xf>
    <xf numFmtId="168" fontId="13" fillId="0" borderId="0" xfId="0" applyNumberFormat="1" applyFont="1" applyFill="1" applyBorder="1"/>
    <xf numFmtId="169" fontId="13" fillId="5" borderId="5" xfId="3" applyNumberFormat="1" applyFont="1" applyFill="1" applyBorder="1" applyAlignment="1" applyProtection="1">
      <alignment vertical="top"/>
    </xf>
    <xf numFmtId="169" fontId="13" fillId="5" borderId="7" xfId="3" applyNumberFormat="1" applyFont="1" applyFill="1" applyBorder="1" applyAlignment="1" applyProtection="1">
      <alignment vertical="top"/>
    </xf>
    <xf numFmtId="0" fontId="13" fillId="6" borderId="5" xfId="0" applyFont="1" applyFill="1" applyBorder="1" applyAlignment="1">
      <alignment horizontal="center" vertical="top" wrapText="1"/>
    </xf>
    <xf numFmtId="0" fontId="13" fillId="6" borderId="7" xfId="0" applyFont="1" applyFill="1" applyBorder="1" applyAlignment="1">
      <alignment horizontal="center" vertical="top" wrapText="1"/>
    </xf>
    <xf numFmtId="0" fontId="13" fillId="6" borderId="5" xfId="0" applyFont="1" applyFill="1" applyBorder="1" applyAlignment="1">
      <alignment vertical="top" wrapText="1"/>
    </xf>
    <xf numFmtId="0" fontId="19" fillId="0" borderId="8" xfId="0" applyFont="1" applyFill="1" applyBorder="1"/>
    <xf numFmtId="0" fontId="9" fillId="2" borderId="8" xfId="0" applyFont="1" applyFill="1" applyBorder="1" applyAlignment="1" applyProtection="1">
      <alignment vertical="center"/>
      <protection locked="0"/>
    </xf>
    <xf numFmtId="0" fontId="9" fillId="2" borderId="0" xfId="0" applyFont="1" applyFill="1" applyBorder="1" applyAlignment="1" applyProtection="1">
      <alignment vertical="center"/>
      <protection locked="0"/>
    </xf>
    <xf numFmtId="44" fontId="9" fillId="2" borderId="0" xfId="5" applyFont="1" applyFill="1" applyBorder="1" applyAlignment="1" applyProtection="1">
      <alignment horizontal="center" vertical="center"/>
      <protection locked="0"/>
    </xf>
    <xf numFmtId="0" fontId="9" fillId="2" borderId="21" xfId="0" applyFont="1" applyFill="1" applyBorder="1" applyAlignment="1" applyProtection="1">
      <alignment vertical="center"/>
      <protection locked="0"/>
    </xf>
    <xf numFmtId="0" fontId="9" fillId="2" borderId="22" xfId="0" applyFont="1" applyFill="1" applyBorder="1" applyAlignment="1" applyProtection="1">
      <alignment vertical="center"/>
      <protection locked="0"/>
    </xf>
    <xf numFmtId="0" fontId="9" fillId="2" borderId="22" xfId="0" applyFont="1" applyFill="1" applyBorder="1" applyAlignment="1" applyProtection="1">
      <alignment horizontal="center" vertical="center"/>
      <protection locked="0"/>
    </xf>
    <xf numFmtId="44" fontId="9" fillId="2" borderId="22" xfId="5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Border="1" applyAlignment="1" applyProtection="1">
      <alignment horizontal="center" vertical="center"/>
      <protection locked="0"/>
    </xf>
    <xf numFmtId="49" fontId="14" fillId="6" borderId="0" xfId="0" applyNumberFormat="1" applyFont="1" applyFill="1" applyBorder="1" applyAlignment="1" applyProtection="1">
      <alignment horizontal="left" vertical="center"/>
      <protection locked="0"/>
    </xf>
    <xf numFmtId="0" fontId="14" fillId="7" borderId="0" xfId="0" applyFont="1" applyFill="1" applyBorder="1" applyAlignment="1" applyProtection="1">
      <alignment horizontal="center" vertical="center"/>
      <protection locked="0"/>
    </xf>
    <xf numFmtId="49" fontId="14" fillId="2" borderId="0" xfId="0" applyNumberFormat="1" applyFont="1" applyFill="1" applyBorder="1" applyAlignment="1" applyProtection="1">
      <alignment vertical="center"/>
      <protection locked="0"/>
    </xf>
    <xf numFmtId="0" fontId="9" fillId="6" borderId="0" xfId="0" applyFont="1" applyFill="1" applyBorder="1" applyProtection="1">
      <protection locked="0"/>
    </xf>
    <xf numFmtId="49" fontId="9" fillId="0" borderId="0" xfId="0" applyNumberFormat="1" applyFont="1" applyAlignment="1" applyProtection="1">
      <alignment horizontal="center" vertical="center"/>
    </xf>
    <xf numFmtId="10" fontId="9" fillId="0" borderId="0" xfId="17" applyNumberFormat="1" applyFont="1" applyProtection="1"/>
    <xf numFmtId="0" fontId="9" fillId="0" borderId="0" xfId="0" applyFont="1" applyProtection="1"/>
    <xf numFmtId="10" fontId="14" fillId="0" borderId="0" xfId="17" applyNumberFormat="1" applyFont="1" applyAlignment="1" applyProtection="1">
      <alignment horizontal="center"/>
    </xf>
    <xf numFmtId="49" fontId="14" fillId="0" borderId="0" xfId="0" applyNumberFormat="1" applyFont="1" applyAlignment="1" applyProtection="1">
      <alignment horizontal="right" vertical="center"/>
    </xf>
    <xf numFmtId="1" fontId="26" fillId="7" borderId="6" xfId="0" applyNumberFormat="1" applyFont="1" applyFill="1" applyBorder="1" applyAlignment="1" applyProtection="1">
      <alignment horizontal="center" vertical="center" wrapText="1"/>
    </xf>
    <xf numFmtId="0" fontId="25" fillId="7" borderId="6" xfId="0" applyFont="1" applyFill="1" applyBorder="1" applyAlignment="1" applyProtection="1">
      <alignment vertical="center" wrapText="1"/>
    </xf>
    <xf numFmtId="0" fontId="25" fillId="7" borderId="6" xfId="0" applyFont="1" applyFill="1" applyBorder="1" applyAlignment="1" applyProtection="1">
      <alignment horizontal="center" vertical="center" wrapText="1"/>
    </xf>
    <xf numFmtId="0" fontId="26" fillId="7" borderId="6" xfId="0" applyFont="1" applyFill="1" applyBorder="1" applyAlignment="1" applyProtection="1">
      <alignment vertical="center" wrapText="1"/>
    </xf>
    <xf numFmtId="44" fontId="25" fillId="7" borderId="6" xfId="5" applyFont="1" applyFill="1" applyBorder="1" applyAlignment="1" applyProtection="1">
      <alignment horizontal="center" vertical="center" wrapText="1"/>
    </xf>
    <xf numFmtId="44" fontId="9" fillId="7" borderId="6" xfId="5" applyFont="1" applyFill="1" applyBorder="1" applyAlignment="1" applyProtection="1">
      <alignment horizontal="center" vertical="center"/>
    </xf>
    <xf numFmtId="44" fontId="9" fillId="7" borderId="10" xfId="5" applyFont="1" applyFill="1" applyBorder="1" applyAlignment="1" applyProtection="1">
      <alignment horizontal="center" vertical="center"/>
    </xf>
    <xf numFmtId="49" fontId="9" fillId="0" borderId="10" xfId="0" applyNumberFormat="1" applyFont="1" applyBorder="1" applyAlignment="1" applyProtection="1">
      <alignment horizontal="center" vertical="center"/>
    </xf>
    <xf numFmtId="10" fontId="9" fillId="0" borderId="0" xfId="17" applyNumberFormat="1" applyFont="1" applyBorder="1" applyProtection="1"/>
    <xf numFmtId="0" fontId="25" fillId="6" borderId="6" xfId="0" applyFont="1" applyFill="1" applyBorder="1" applyAlignment="1" applyProtection="1">
      <alignment horizontal="center" vertical="center" wrapText="1"/>
    </xf>
    <xf numFmtId="0" fontId="25" fillId="6" borderId="6" xfId="0" applyFont="1" applyFill="1" applyBorder="1" applyAlignment="1" applyProtection="1">
      <alignment vertical="center" wrapText="1"/>
    </xf>
    <xf numFmtId="2" fontId="25" fillId="6" borderId="6" xfId="0" applyNumberFormat="1" applyFont="1" applyFill="1" applyBorder="1" applyAlignment="1" applyProtection="1">
      <alignment horizontal="center" vertical="center" wrapText="1"/>
    </xf>
    <xf numFmtId="44" fontId="25" fillId="6" borderId="6" xfId="5" applyFont="1" applyFill="1" applyBorder="1" applyAlignment="1" applyProtection="1">
      <alignment horizontal="center" vertical="center" wrapText="1"/>
    </xf>
    <xf numFmtId="44" fontId="9" fillId="6" borderId="6" xfId="5" applyFont="1" applyFill="1" applyBorder="1" applyAlignment="1" applyProtection="1">
      <alignment horizontal="center" vertical="center"/>
    </xf>
    <xf numFmtId="44" fontId="9" fillId="6" borderId="10" xfId="5" applyFont="1" applyFill="1" applyBorder="1" applyAlignment="1" applyProtection="1">
      <alignment horizontal="center" vertical="center"/>
    </xf>
    <xf numFmtId="44" fontId="25" fillId="6" borderId="10" xfId="5" applyFont="1" applyFill="1" applyBorder="1" applyAlignment="1" applyProtection="1">
      <alignment horizontal="center" vertical="center" wrapText="1"/>
    </xf>
    <xf numFmtId="49" fontId="25" fillId="6" borderId="6" xfId="0" applyNumberFormat="1" applyFont="1" applyFill="1" applyBorder="1" applyAlignment="1" applyProtection="1">
      <alignment horizontal="center" vertical="center" wrapText="1"/>
    </xf>
    <xf numFmtId="0" fontId="26" fillId="6" borderId="6" xfId="0" applyFont="1" applyFill="1" applyBorder="1" applyAlignment="1" applyProtection="1">
      <alignment horizontal="right" vertical="center" wrapText="1"/>
    </xf>
    <xf numFmtId="44" fontId="14" fillId="6" borderId="6" xfId="5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 applyProtection="1">
      <alignment vertical="center" wrapText="1"/>
    </xf>
    <xf numFmtId="0" fontId="26" fillId="7" borderId="10" xfId="0" applyFont="1" applyFill="1" applyBorder="1" applyAlignment="1" applyProtection="1">
      <alignment vertical="center" wrapText="1"/>
    </xf>
    <xf numFmtId="44" fontId="25" fillId="7" borderId="10" xfId="5" applyFont="1" applyFill="1" applyBorder="1" applyAlignment="1" applyProtection="1">
      <alignment horizontal="center" vertical="center" wrapText="1"/>
    </xf>
    <xf numFmtId="0" fontId="26" fillId="7" borderId="6" xfId="0" applyFont="1" applyFill="1" applyBorder="1" applyAlignment="1" applyProtection="1">
      <alignment horizontal="center" vertical="center" wrapText="1"/>
    </xf>
    <xf numFmtId="44" fontId="26" fillId="7" borderId="10" xfId="5" applyFont="1" applyFill="1" applyBorder="1" applyAlignment="1" applyProtection="1">
      <alignment horizontal="center" vertical="center" wrapText="1"/>
    </xf>
    <xf numFmtId="0" fontId="14" fillId="7" borderId="0" xfId="0" applyFont="1" applyFill="1" applyProtection="1"/>
    <xf numFmtId="44" fontId="25" fillId="0" borderId="10" xfId="5" applyFont="1" applyFill="1" applyBorder="1" applyAlignment="1" applyProtection="1">
      <alignment horizontal="center" vertical="center" wrapText="1"/>
    </xf>
    <xf numFmtId="0" fontId="9" fillId="0" borderId="0" xfId="0" applyFont="1" applyFill="1" applyProtection="1"/>
    <xf numFmtId="0" fontId="25" fillId="6" borderId="6" xfId="0" applyFont="1" applyFill="1" applyBorder="1" applyAlignment="1" applyProtection="1">
      <alignment horizontal="left" vertical="center" wrapText="1"/>
    </xf>
    <xf numFmtId="0" fontId="26" fillId="6" borderId="6" xfId="0" applyFont="1" applyFill="1" applyBorder="1" applyAlignment="1" applyProtection="1">
      <alignment horizontal="center" vertical="center" wrapText="1"/>
    </xf>
    <xf numFmtId="44" fontId="26" fillId="6" borderId="6" xfId="5" applyFont="1" applyFill="1" applyBorder="1" applyAlignment="1" applyProtection="1">
      <alignment horizontal="center" vertical="center" wrapText="1"/>
    </xf>
    <xf numFmtId="1" fontId="25" fillId="6" borderId="6" xfId="0" applyNumberFormat="1" applyFont="1" applyFill="1" applyBorder="1" applyAlignment="1" applyProtection="1">
      <alignment horizontal="center" vertical="center" wrapText="1"/>
    </xf>
    <xf numFmtId="0" fontId="26" fillId="7" borderId="10" xfId="0" applyFont="1" applyFill="1" applyBorder="1" applyAlignment="1" applyProtection="1">
      <alignment horizontal="center" vertical="center" wrapText="1"/>
    </xf>
    <xf numFmtId="44" fontId="25" fillId="6" borderId="10" xfId="5" applyNumberFormat="1" applyFont="1" applyFill="1" applyBorder="1" applyAlignment="1" applyProtection="1">
      <alignment horizontal="center" vertical="center" wrapText="1"/>
    </xf>
    <xf numFmtId="0" fontId="0" fillId="0" borderId="6" xfId="0" applyBorder="1" applyAlignment="1" applyProtection="1">
      <alignment wrapText="1"/>
    </xf>
    <xf numFmtId="44" fontId="25" fillId="6" borderId="9" xfId="5" applyFont="1" applyFill="1" applyBorder="1" applyAlignment="1" applyProtection="1">
      <alignment horizontal="center" vertical="center" wrapText="1"/>
    </xf>
    <xf numFmtId="44" fontId="14" fillId="7" borderId="6" xfId="5" quotePrefix="1" applyNumberFormat="1" applyFont="1" applyFill="1" applyBorder="1" applyAlignment="1" applyProtection="1">
      <alignment horizontal="center" vertical="center"/>
    </xf>
    <xf numFmtId="44" fontId="14" fillId="7" borderId="7" xfId="5" quotePrefix="1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Border="1" applyAlignment="1" applyProtection="1">
      <alignment horizontal="center" vertical="center"/>
    </xf>
    <xf numFmtId="0" fontId="14" fillId="0" borderId="0" xfId="1" applyFont="1" applyFill="1" applyBorder="1" applyAlignment="1" applyProtection="1"/>
    <xf numFmtId="0" fontId="9" fillId="0" borderId="0" xfId="0" applyFont="1" applyFill="1" applyBorder="1" applyProtection="1"/>
    <xf numFmtId="0" fontId="14" fillId="0" borderId="0" xfId="1" applyFont="1" applyFill="1" applyBorder="1" applyAlignment="1" applyProtection="1">
      <alignment horizontal="center"/>
    </xf>
    <xf numFmtId="44" fontId="14" fillId="0" borderId="0" xfId="1" applyNumberFormat="1" applyFont="1" applyFill="1" applyBorder="1" applyAlignment="1" applyProtection="1">
      <alignment horizontal="center"/>
    </xf>
    <xf numFmtId="14" fontId="14" fillId="0" borderId="0" xfId="1" applyNumberFormat="1" applyFont="1" applyFill="1" applyBorder="1" applyAlignment="1" applyProtection="1">
      <alignment horizontal="center" vertical="center"/>
    </xf>
    <xf numFmtId="0" fontId="9" fillId="0" borderId="0" xfId="0" applyFont="1" applyAlignment="1" applyProtection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0" fontId="14" fillId="0" borderId="0" xfId="0" applyFont="1" applyAlignment="1" applyProtection="1">
      <alignment horizontal="center"/>
    </xf>
    <xf numFmtId="44" fontId="9" fillId="6" borderId="6" xfId="5" applyFont="1" applyFill="1" applyBorder="1" applyAlignment="1" applyProtection="1">
      <alignment horizontal="center" vertical="center"/>
      <protection locked="0"/>
    </xf>
    <xf numFmtId="10" fontId="9" fillId="0" borderId="0" xfId="17" applyNumberFormat="1" applyFont="1" applyAlignment="1" applyProtection="1">
      <alignment vertical="center"/>
    </xf>
    <xf numFmtId="166" fontId="16" fillId="0" borderId="0" xfId="0" applyNumberFormat="1" applyFont="1" applyFill="1" applyBorder="1" applyAlignment="1">
      <alignment horizontal="center" vertical="center"/>
    </xf>
    <xf numFmtId="166" fontId="16" fillId="0" borderId="0" xfId="0" applyNumberFormat="1" applyFont="1" applyFill="1" applyBorder="1" applyAlignment="1">
      <alignment horizontal="center"/>
    </xf>
    <xf numFmtId="0" fontId="14" fillId="2" borderId="0" xfId="0" applyFont="1" applyFill="1" applyBorder="1" applyAlignment="1">
      <alignment horizontal="left" vertical="center" wrapText="1"/>
    </xf>
    <xf numFmtId="0" fontId="14" fillId="2" borderId="0" xfId="0" applyFont="1" applyFill="1" applyBorder="1" applyAlignment="1">
      <alignment horizontal="left" vertical="center"/>
    </xf>
    <xf numFmtId="49" fontId="16" fillId="2" borderId="2" xfId="0" applyNumberFormat="1" applyFont="1" applyFill="1" applyBorder="1" applyAlignment="1">
      <alignment horizontal="left"/>
    </xf>
    <xf numFmtId="14" fontId="17" fillId="0" borderId="0" xfId="0" applyNumberFormat="1" applyFont="1" applyBorder="1" applyAlignment="1">
      <alignment horizontal="center"/>
    </xf>
    <xf numFmtId="0" fontId="16" fillId="0" borderId="6" xfId="0" applyFont="1" applyFill="1" applyBorder="1" applyAlignment="1">
      <alignment horizontal="center" vertical="top" wrapText="1"/>
    </xf>
    <xf numFmtId="4" fontId="16" fillId="0" borderId="6" xfId="0" applyNumberFormat="1" applyFont="1" applyFill="1" applyBorder="1" applyAlignment="1">
      <alignment horizontal="center" vertical="top"/>
    </xf>
    <xf numFmtId="0" fontId="18" fillId="0" borderId="6" xfId="0" applyFont="1" applyFill="1" applyBorder="1" applyAlignment="1">
      <alignment horizontal="center" vertical="center" wrapText="1"/>
    </xf>
    <xf numFmtId="4" fontId="18" fillId="0" borderId="6" xfId="0" applyNumberFormat="1" applyFont="1" applyFill="1" applyBorder="1" applyAlignment="1">
      <alignment horizontal="center" vertical="center" wrapText="1"/>
    </xf>
    <xf numFmtId="0" fontId="43" fillId="2" borderId="26" xfId="0" applyFont="1" applyFill="1" applyBorder="1" applyAlignment="1">
      <alignment horizontal="center" vertical="center"/>
    </xf>
    <xf numFmtId="0" fontId="43" fillId="2" borderId="32" xfId="0" applyFont="1" applyFill="1" applyBorder="1" applyAlignment="1">
      <alignment horizontal="center" vertical="center"/>
    </xf>
    <xf numFmtId="0" fontId="43" fillId="2" borderId="27" xfId="0" applyFont="1" applyFill="1" applyBorder="1" applyAlignment="1">
      <alignment horizontal="center" vertical="center"/>
    </xf>
    <xf numFmtId="0" fontId="43" fillId="2" borderId="30" xfId="0" applyFont="1" applyFill="1" applyBorder="1" applyAlignment="1">
      <alignment horizontal="center" vertical="center"/>
    </xf>
    <xf numFmtId="0" fontId="43" fillId="2" borderId="33" xfId="0" applyFont="1" applyFill="1" applyBorder="1" applyAlignment="1">
      <alignment horizontal="center" vertical="center"/>
    </xf>
    <xf numFmtId="0" fontId="43" fillId="2" borderId="31" xfId="0" applyFont="1" applyFill="1" applyBorder="1" applyAlignment="1">
      <alignment horizontal="center" vertical="center"/>
    </xf>
    <xf numFmtId="0" fontId="21" fillId="2" borderId="28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0" fontId="21" fillId="2" borderId="2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26" fillId="7" borderId="6" xfId="0" applyFont="1" applyFill="1" applyBorder="1" applyAlignment="1" applyProtection="1">
      <alignment horizontal="center" vertical="center" wrapText="1"/>
    </xf>
    <xf numFmtId="49" fontId="14" fillId="6" borderId="0" xfId="0" applyNumberFormat="1" applyFont="1" applyFill="1" applyBorder="1" applyAlignment="1" applyProtection="1">
      <alignment horizontal="left" vertical="center"/>
      <protection locked="0"/>
    </xf>
    <xf numFmtId="10" fontId="14" fillId="2" borderId="0" xfId="17" applyNumberFormat="1" applyFont="1" applyFill="1" applyBorder="1" applyAlignment="1" applyProtection="1">
      <alignment horizontal="left" vertical="center"/>
      <protection locked="0"/>
    </xf>
    <xf numFmtId="0" fontId="9" fillId="2" borderId="8" xfId="0" applyFont="1" applyFill="1" applyBorder="1" applyAlignment="1" applyProtection="1">
      <alignment horizontal="left" vertical="center"/>
      <protection locked="0"/>
    </xf>
    <xf numFmtId="0" fontId="9" fillId="2" borderId="0" xfId="0" applyFont="1" applyFill="1" applyBorder="1" applyAlignment="1" applyProtection="1">
      <alignment horizontal="left" vertical="center"/>
      <protection locked="0"/>
    </xf>
    <xf numFmtId="0" fontId="25" fillId="6" borderId="6" xfId="0" applyFont="1" applyFill="1" applyBorder="1" applyAlignment="1" applyProtection="1">
      <alignment horizontal="center" vertical="center" wrapText="1"/>
    </xf>
    <xf numFmtId="0" fontId="42" fillId="7" borderId="11" xfId="0" applyFont="1" applyFill="1" applyBorder="1" applyAlignment="1" applyProtection="1">
      <alignment horizontal="center" vertical="center"/>
      <protection locked="0"/>
    </xf>
    <xf numFmtId="0" fontId="42" fillId="7" borderId="9" xfId="0" applyFont="1" applyFill="1" applyBorder="1" applyAlignment="1" applyProtection="1">
      <alignment horizontal="center" vertical="center"/>
      <protection locked="0"/>
    </xf>
    <xf numFmtId="44" fontId="14" fillId="0" borderId="6" xfId="5" applyFont="1" applyFill="1" applyBorder="1" applyAlignment="1" applyProtection="1">
      <alignment horizontal="center" vertical="center" wrapText="1"/>
    </xf>
    <xf numFmtId="0" fontId="14" fillId="6" borderId="0" xfId="0" applyFont="1" applyFill="1" applyBorder="1" applyAlignment="1" applyProtection="1">
      <alignment horizontal="left" vertical="center"/>
      <protection locked="0"/>
    </xf>
    <xf numFmtId="49" fontId="14" fillId="2" borderId="0" xfId="0" applyNumberFormat="1" applyFont="1" applyFill="1" applyBorder="1" applyAlignment="1" applyProtection="1">
      <alignment horizontal="left" vertical="center"/>
      <protection locked="0"/>
    </xf>
    <xf numFmtId="0" fontId="14" fillId="0" borderId="0" xfId="0" applyFont="1" applyBorder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center"/>
    </xf>
    <xf numFmtId="14" fontId="14" fillId="0" borderId="0" xfId="1" applyNumberFormat="1" applyFont="1" applyFill="1" applyBorder="1" applyAlignment="1" applyProtection="1">
      <alignment horizontal="center" vertical="center"/>
    </xf>
    <xf numFmtId="0" fontId="14" fillId="0" borderId="0" xfId="1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4" fillId="0" borderId="7" xfId="0" applyFont="1" applyFill="1" applyBorder="1" applyAlignment="1" applyProtection="1">
      <alignment horizontal="center" vertical="center"/>
    </xf>
    <xf numFmtId="4" fontId="14" fillId="0" borderId="6" xfId="0" applyNumberFormat="1" applyFont="1" applyFill="1" applyBorder="1" applyAlignment="1" applyProtection="1">
      <alignment horizontal="center" vertical="center" wrapText="1"/>
    </xf>
    <xf numFmtId="0" fontId="14" fillId="0" borderId="23" xfId="0" applyFont="1" applyFill="1" applyBorder="1" applyAlignment="1" applyProtection="1">
      <alignment horizontal="center" vertical="center"/>
    </xf>
    <xf numFmtId="0" fontId="14" fillId="0" borderId="24" xfId="0" applyFont="1" applyFill="1" applyBorder="1" applyAlignment="1" applyProtection="1">
      <alignment horizontal="center" vertical="center"/>
    </xf>
    <xf numFmtId="44" fontId="14" fillId="0" borderId="25" xfId="5" applyFont="1" applyFill="1" applyBorder="1" applyAlignment="1" applyProtection="1">
      <alignment horizontal="center" vertical="center" wrapText="1"/>
    </xf>
    <xf numFmtId="44" fontId="14" fillId="0" borderId="7" xfId="5" applyFont="1" applyFill="1" applyBorder="1" applyAlignment="1" applyProtection="1">
      <alignment horizontal="center" vertical="center" wrapText="1"/>
    </xf>
    <xf numFmtId="44" fontId="14" fillId="0" borderId="9" xfId="5" applyFont="1" applyFill="1" applyBorder="1" applyAlignment="1" applyProtection="1">
      <alignment horizontal="center" vertical="center" wrapText="1"/>
    </xf>
    <xf numFmtId="44" fontId="14" fillId="0" borderId="22" xfId="5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center" wrapText="1"/>
      <protection locked="0"/>
    </xf>
    <xf numFmtId="0" fontId="14" fillId="0" borderId="9" xfId="0" applyFont="1" applyFill="1" applyBorder="1" applyAlignment="1" applyProtection="1">
      <alignment horizontal="center" wrapText="1"/>
      <protection locked="0"/>
    </xf>
    <xf numFmtId="0" fontId="21" fillId="2" borderId="26" xfId="0" applyFont="1" applyFill="1" applyBorder="1" applyAlignment="1" applyProtection="1">
      <alignment horizontal="center" vertical="center"/>
      <protection locked="0"/>
    </xf>
    <xf numFmtId="0" fontId="21" fillId="2" borderId="27" xfId="0" applyFont="1" applyFill="1" applyBorder="1" applyAlignment="1" applyProtection="1">
      <alignment horizontal="center" vertical="center"/>
      <protection locked="0"/>
    </xf>
    <xf numFmtId="0" fontId="21" fillId="2" borderId="28" xfId="0" applyFont="1" applyFill="1" applyBorder="1" applyAlignment="1" applyProtection="1">
      <alignment horizontal="center" vertical="center"/>
      <protection locked="0"/>
    </xf>
    <xf numFmtId="0" fontId="21" fillId="2" borderId="29" xfId="0" applyFont="1" applyFill="1" applyBorder="1" applyAlignment="1" applyProtection="1">
      <alignment horizontal="center" vertical="center"/>
      <protection locked="0"/>
    </xf>
    <xf numFmtId="0" fontId="21" fillId="2" borderId="30" xfId="0" applyFont="1" applyFill="1" applyBorder="1" applyAlignment="1" applyProtection="1">
      <alignment horizontal="center" vertical="center"/>
      <protection locked="0"/>
    </xf>
    <xf numFmtId="0" fontId="21" fillId="2" borderId="31" xfId="0" applyFont="1" applyFill="1" applyBorder="1" applyAlignment="1" applyProtection="1">
      <alignment horizontal="center" vertical="center"/>
      <protection locked="0"/>
    </xf>
  </cellXfs>
  <cellStyles count="98">
    <cellStyle name="20% - Ênfase1" xfId="57" builtinId="30" customBuiltin="1"/>
    <cellStyle name="20% - Ênfase1 2" xfId="84"/>
    <cellStyle name="20% - Ênfase2" xfId="61" builtinId="34" customBuiltin="1"/>
    <cellStyle name="20% - Ênfase2 2" xfId="85"/>
    <cellStyle name="20% - Ênfase3" xfId="65" builtinId="38" customBuiltin="1"/>
    <cellStyle name="20% - Ênfase3 2" xfId="86"/>
    <cellStyle name="20% - Ênfase4" xfId="69" builtinId="42" customBuiltin="1"/>
    <cellStyle name="20% - Ênfase4 2" xfId="87"/>
    <cellStyle name="20% - Ênfase5" xfId="73" builtinId="46" customBuiltin="1"/>
    <cellStyle name="20% - Ênfase5 2" xfId="88"/>
    <cellStyle name="20% - Ênfase6" xfId="77" builtinId="50" customBuiltin="1"/>
    <cellStyle name="20% - Ênfase6 2" xfId="89"/>
    <cellStyle name="40% - Ênfase1" xfId="58" builtinId="31" customBuiltin="1"/>
    <cellStyle name="40% - Ênfase1 2" xfId="90"/>
    <cellStyle name="40% - Ênfase2" xfId="62" builtinId="35" customBuiltin="1"/>
    <cellStyle name="40% - Ênfase2 2" xfId="91"/>
    <cellStyle name="40% - Ênfase3" xfId="66" builtinId="39" customBuiltin="1"/>
    <cellStyle name="40% - Ênfase3 2" xfId="92"/>
    <cellStyle name="40% - Ênfase4" xfId="70" builtinId="43" customBuiltin="1"/>
    <cellStyle name="40% - Ênfase4 2" xfId="93"/>
    <cellStyle name="40% - Ênfase5" xfId="74" builtinId="47" customBuiltin="1"/>
    <cellStyle name="40% - Ênfase5 2" xfId="94"/>
    <cellStyle name="40% - Ênfase6" xfId="78" builtinId="51" customBuiltin="1"/>
    <cellStyle name="40% - Ênfase6 2" xfId="95"/>
    <cellStyle name="60% - Ênfase1" xfId="59" builtinId="32" customBuiltin="1"/>
    <cellStyle name="60% - Ênfase2" xfId="63" builtinId="36" customBuiltin="1"/>
    <cellStyle name="60% - Ênfase3" xfId="67" builtinId="40" customBuiltin="1"/>
    <cellStyle name="60% - Ênfase4" xfId="71" builtinId="44" customBuiltin="1"/>
    <cellStyle name="60% - Ênfase5" xfId="75" builtinId="48" customBuiltin="1"/>
    <cellStyle name="60% - Ênfase6" xfId="79" builtinId="52" customBuiltin="1"/>
    <cellStyle name="Bom" xfId="45" builtinId="26" customBuiltin="1"/>
    <cellStyle name="Cálculo" xfId="50" builtinId="22" customBuiltin="1"/>
    <cellStyle name="Célula de Verificação" xfId="52" builtinId="23" customBuiltin="1"/>
    <cellStyle name="Célula Vinculada" xfId="51" builtinId="24" customBuiltin="1"/>
    <cellStyle name="Ênfase1" xfId="56" builtinId="29" customBuiltin="1"/>
    <cellStyle name="Ênfase2" xfId="60" builtinId="33" customBuiltin="1"/>
    <cellStyle name="Ênfase3" xfId="64" builtinId="37" customBuiltin="1"/>
    <cellStyle name="Ênfase4" xfId="68" builtinId="41" customBuiltin="1"/>
    <cellStyle name="Ênfase5" xfId="72" builtinId="45" customBuiltin="1"/>
    <cellStyle name="Ênfase6" xfId="76" builtinId="49" customBuiltin="1"/>
    <cellStyle name="Entrada" xfId="48" builtinId="20" customBuiltin="1"/>
    <cellStyle name="Excel Built-in Normal" xfId="21"/>
    <cellStyle name="Incorreto" xfId="46" builtinId="27" customBuiltin="1"/>
    <cellStyle name="Moeda" xfId="5" builtinId="4"/>
    <cellStyle name="Moeda 2" xfId="9"/>
    <cellStyle name="Moeda 2 2" xfId="23"/>
    <cellStyle name="Moeda 3" xfId="22"/>
    <cellStyle name="Neutra" xfId="47" builtinId="28" customBuiltin="1"/>
    <cellStyle name="Normal" xfId="0" builtinId="0"/>
    <cellStyle name="Normal 10" xfId="40"/>
    <cellStyle name="Normal 11" xfId="80"/>
    <cellStyle name="Normal 12" xfId="83"/>
    <cellStyle name="Normal 13" xfId="97"/>
    <cellStyle name="Normal 2" xfId="1"/>
    <cellStyle name="Normal 2 10" xfId="2"/>
    <cellStyle name="Normal 2 2" xfId="25"/>
    <cellStyle name="Normal 2 3" xfId="26"/>
    <cellStyle name="Normal 2 3 2" xfId="18"/>
    <cellStyle name="Normal 2 4" xfId="24"/>
    <cellStyle name="Normal 2_Modelo de Detalhamento do  BDI" xfId="33"/>
    <cellStyle name="Normal 3" xfId="6"/>
    <cellStyle name="Normal 3 2" xfId="14"/>
    <cellStyle name="Normal 3 2 2" xfId="27"/>
    <cellStyle name="Normal 4" xfId="12"/>
    <cellStyle name="Normal 5" xfId="13"/>
    <cellStyle name="Normal 6" xfId="20"/>
    <cellStyle name="Normal 7" xfId="34"/>
    <cellStyle name="Normal 8" xfId="38"/>
    <cellStyle name="Normal 9" xfId="39"/>
    <cellStyle name="Nota 2" xfId="81"/>
    <cellStyle name="Nota 3" xfId="96"/>
    <cellStyle name="Porcentagem" xfId="17" builtinId="5"/>
    <cellStyle name="Porcentagem 2" xfId="8"/>
    <cellStyle name="Porcentagem 2 2" xfId="28"/>
    <cellStyle name="Porcentagem 2 3" xfId="29"/>
    <cellStyle name="Porcentagem 2 3 2" xfId="19"/>
    <cellStyle name="Porcentagem 3" xfId="16"/>
    <cellStyle name="Porcentagem 4" xfId="35"/>
    <cellStyle name="Saída" xfId="49" builtinId="21" customBuiltin="1"/>
    <cellStyle name="Separador de milhares 2" xfId="30"/>
    <cellStyle name="Separador de milhares 2 2" xfId="37"/>
    <cellStyle name="Separador de milhares 2 3" xfId="36"/>
    <cellStyle name="Separador de milhares 3" xfId="4"/>
    <cellStyle name="Separador de milhares 3 2" xfId="15"/>
    <cellStyle name="Texto de Aviso" xfId="53" builtinId="11" customBuiltin="1"/>
    <cellStyle name="Texto Explicativo" xfId="54" builtinId="53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ítulo 5" xfId="82"/>
    <cellStyle name="Total" xfId="55" builtinId="25" customBuiltin="1"/>
    <cellStyle name="Vírgula" xfId="3" builtinId="3"/>
    <cellStyle name="Vírgula 2" xfId="7"/>
    <cellStyle name="Vírgula 2 2" xfId="11"/>
    <cellStyle name="Vírgula 2 3" xfId="32"/>
    <cellStyle name="Vírgula 3" xfId="10"/>
    <cellStyle name="Vírgula 4" xfId="31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6443" name="Texto 24">
          <a:extLst>
            <a:ext uri="{FF2B5EF4-FFF2-40B4-BE49-F238E27FC236}">
              <a16:creationId xmlns:a16="http://schemas.microsoft.com/office/drawing/2014/main" xmlns="" id="{00000000-0008-0000-0000-00009B2A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6444" name="Texto 25">
          <a:extLst>
            <a:ext uri="{FF2B5EF4-FFF2-40B4-BE49-F238E27FC236}">
              <a16:creationId xmlns:a16="http://schemas.microsoft.com/office/drawing/2014/main" xmlns="" id="{00000000-0008-0000-0000-00009C2A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45" name="PORDB1">
          <a:extLst>
            <a:ext uri="{FF2B5EF4-FFF2-40B4-BE49-F238E27FC236}">
              <a16:creationId xmlns:a16="http://schemas.microsoft.com/office/drawing/2014/main" xmlns="" id="{00000000-0008-0000-0000-00009D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6447" name="PORDB1">
          <a:extLst>
            <a:ext uri="{FF2B5EF4-FFF2-40B4-BE49-F238E27FC236}">
              <a16:creationId xmlns:a16="http://schemas.microsoft.com/office/drawing/2014/main" xmlns="" id="{00000000-0008-0000-0000-00009F2A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6448" name="PORDB1">
          <a:extLst>
            <a:ext uri="{FF2B5EF4-FFF2-40B4-BE49-F238E27FC236}">
              <a16:creationId xmlns:a16="http://schemas.microsoft.com/office/drawing/2014/main" xmlns="" id="{00000000-0008-0000-0000-0000A02A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6449" name="PORDB1">
          <a:extLst>
            <a:ext uri="{FF2B5EF4-FFF2-40B4-BE49-F238E27FC236}">
              <a16:creationId xmlns:a16="http://schemas.microsoft.com/office/drawing/2014/main" xmlns="" id="{00000000-0008-0000-0000-0000A12A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6450" name="PORDB1">
          <a:extLst>
            <a:ext uri="{FF2B5EF4-FFF2-40B4-BE49-F238E27FC236}">
              <a16:creationId xmlns:a16="http://schemas.microsoft.com/office/drawing/2014/main" xmlns="" id="{00000000-0008-0000-0000-0000A22A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6452" name="PORDB1">
          <a:extLst>
            <a:ext uri="{FF2B5EF4-FFF2-40B4-BE49-F238E27FC236}">
              <a16:creationId xmlns:a16="http://schemas.microsoft.com/office/drawing/2014/main" xmlns="" id="{00000000-0008-0000-0000-0000A42A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6454" name="PORDB1">
          <a:extLst>
            <a:ext uri="{FF2B5EF4-FFF2-40B4-BE49-F238E27FC236}">
              <a16:creationId xmlns:a16="http://schemas.microsoft.com/office/drawing/2014/main" xmlns="" id="{00000000-0008-0000-0000-0000A62A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6456" name="PORDB1">
          <a:extLst>
            <a:ext uri="{FF2B5EF4-FFF2-40B4-BE49-F238E27FC236}">
              <a16:creationId xmlns:a16="http://schemas.microsoft.com/office/drawing/2014/main" xmlns="" id="{00000000-0008-0000-0000-0000A82A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57" name="PORDB1">
          <a:extLst>
            <a:ext uri="{FF2B5EF4-FFF2-40B4-BE49-F238E27FC236}">
              <a16:creationId xmlns:a16="http://schemas.microsoft.com/office/drawing/2014/main" xmlns="" id="{00000000-0008-0000-0000-0000A9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6458" name="LG">
          <a:extLst>
            <a:ext uri="{FF2B5EF4-FFF2-40B4-BE49-F238E27FC236}">
              <a16:creationId xmlns:a16="http://schemas.microsoft.com/office/drawing/2014/main" xmlns="" id="{00000000-0008-0000-0000-0000AA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3497" name="Texto 24">
          <a:extLst>
            <a:ext uri="{FF2B5EF4-FFF2-40B4-BE49-F238E27FC236}">
              <a16:creationId xmlns:a16="http://schemas.microsoft.com/office/drawing/2014/main" xmlns="" id="{00000000-0008-0000-0100-0000191F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3498" name="Texto 25">
          <a:extLst>
            <a:ext uri="{FF2B5EF4-FFF2-40B4-BE49-F238E27FC236}">
              <a16:creationId xmlns:a16="http://schemas.microsoft.com/office/drawing/2014/main" xmlns="" id="{00000000-0008-0000-0100-00001A1F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499" name="PORDB1">
          <a:extLst>
            <a:ext uri="{FF2B5EF4-FFF2-40B4-BE49-F238E27FC236}">
              <a16:creationId xmlns:a16="http://schemas.microsoft.com/office/drawing/2014/main" xmlns="" id="{00000000-0008-0000-0100-00001B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3501" name="PORDB1">
          <a:extLst>
            <a:ext uri="{FF2B5EF4-FFF2-40B4-BE49-F238E27FC236}">
              <a16:creationId xmlns:a16="http://schemas.microsoft.com/office/drawing/2014/main" xmlns="" id="{00000000-0008-0000-0100-00001D1F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3502" name="PORDB1">
          <a:extLst>
            <a:ext uri="{FF2B5EF4-FFF2-40B4-BE49-F238E27FC236}">
              <a16:creationId xmlns:a16="http://schemas.microsoft.com/office/drawing/2014/main" xmlns="" id="{00000000-0008-0000-0100-00001E1F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3503" name="PORDB1">
          <a:extLst>
            <a:ext uri="{FF2B5EF4-FFF2-40B4-BE49-F238E27FC236}">
              <a16:creationId xmlns:a16="http://schemas.microsoft.com/office/drawing/2014/main" xmlns="" id="{00000000-0008-0000-0100-00001F1F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3504" name="PORDB1">
          <a:extLst>
            <a:ext uri="{FF2B5EF4-FFF2-40B4-BE49-F238E27FC236}">
              <a16:creationId xmlns:a16="http://schemas.microsoft.com/office/drawing/2014/main" xmlns="" id="{00000000-0008-0000-0100-0000201F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3506" name="PORDB1">
          <a:extLst>
            <a:ext uri="{FF2B5EF4-FFF2-40B4-BE49-F238E27FC236}">
              <a16:creationId xmlns:a16="http://schemas.microsoft.com/office/drawing/2014/main" xmlns="" id="{00000000-0008-0000-0100-0000221F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3508" name="PORDB1">
          <a:extLst>
            <a:ext uri="{FF2B5EF4-FFF2-40B4-BE49-F238E27FC236}">
              <a16:creationId xmlns:a16="http://schemas.microsoft.com/office/drawing/2014/main" xmlns="" id="{00000000-0008-0000-0100-0000241F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3510" name="PORDB1">
          <a:extLst>
            <a:ext uri="{FF2B5EF4-FFF2-40B4-BE49-F238E27FC236}">
              <a16:creationId xmlns:a16="http://schemas.microsoft.com/office/drawing/2014/main" xmlns="" id="{00000000-0008-0000-0100-0000261F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511" name="PORDB1">
          <a:extLst>
            <a:ext uri="{FF2B5EF4-FFF2-40B4-BE49-F238E27FC236}">
              <a16:creationId xmlns:a16="http://schemas.microsoft.com/office/drawing/2014/main" xmlns="" id="{00000000-0008-0000-0100-000027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3512" name="LG">
          <a:extLst>
            <a:ext uri="{FF2B5EF4-FFF2-40B4-BE49-F238E27FC236}">
              <a16:creationId xmlns:a16="http://schemas.microsoft.com/office/drawing/2014/main" xmlns="" id="{00000000-0008-0000-0100-0000281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7</xdr:row>
      <xdr:rowOff>19050</xdr:rowOff>
    </xdr:from>
    <xdr:to>
      <xdr:col>9</xdr:col>
      <xdr:colOff>952499</xdr:colOff>
      <xdr:row>16</xdr:row>
      <xdr:rowOff>114300</xdr:rowOff>
    </xdr:to>
    <xdr:sp macro="" textlink="">
      <xdr:nvSpPr>
        <xdr:cNvPr id="4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38099" y="1200150"/>
          <a:ext cx="11858625" cy="15525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topLeftCell="A88" zoomScaleSheetLayoutView="75" workbookViewId="0">
      <selection activeCell="N66" sqref="N66"/>
    </sheetView>
  </sheetViews>
  <sheetFormatPr defaultColWidth="9.88671875" defaultRowHeight="10.199999999999999" x14ac:dyDescent="0.2"/>
  <cols>
    <col min="1" max="1" width="3.109375" style="24" customWidth="1"/>
    <col min="2" max="2" width="11.88671875" style="35" customWidth="1"/>
    <col min="3" max="3" width="42.6640625" style="36" customWidth="1"/>
    <col min="4" max="4" width="7.5546875" style="37" customWidth="1"/>
    <col min="5" max="5" width="8.44140625" style="6" customWidth="1"/>
    <col min="6" max="6" width="11.5546875" style="6" customWidth="1"/>
    <col min="7" max="7" width="9.5546875" style="6" customWidth="1"/>
    <col min="8" max="8" width="9.6640625" style="6" customWidth="1"/>
    <col min="9" max="9" width="9.44140625" style="38" customWidth="1"/>
    <col min="10" max="11" width="10.6640625" style="6" customWidth="1"/>
    <col min="12" max="12" width="9.6640625" style="38" customWidth="1"/>
    <col min="13" max="13" width="9.6640625" style="6" customWidth="1"/>
    <col min="14" max="14" width="10.6640625" style="6" customWidth="1"/>
    <col min="15" max="15" width="9.6640625" style="38" customWidth="1"/>
    <col min="16" max="16" width="0.6640625" style="24" customWidth="1"/>
    <col min="17" max="17" width="10" style="24" bestFit="1" customWidth="1"/>
    <col min="18" max="16384" width="9.88671875" style="24"/>
  </cols>
  <sheetData>
    <row r="1" spans="1:17" s="2" customFormat="1" ht="8.2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3.2" x14ac:dyDescent="0.25">
      <c r="A2" s="1"/>
      <c r="B2" s="1"/>
      <c r="C2" s="157" t="s">
        <v>32</v>
      </c>
      <c r="D2" s="158"/>
      <c r="E2" s="1"/>
      <c r="F2" s="1"/>
      <c r="H2" s="3" t="s">
        <v>0</v>
      </c>
      <c r="I2" s="1"/>
    </row>
    <row r="3" spans="1:17" s="2" customFormat="1" ht="13.2" x14ac:dyDescent="0.25">
      <c r="A3" s="1"/>
      <c r="B3" s="1"/>
      <c r="C3" s="158"/>
      <c r="D3" s="158"/>
      <c r="E3" s="1"/>
      <c r="F3" s="1"/>
      <c r="G3" s="4"/>
      <c r="H3" s="4"/>
      <c r="I3" s="1"/>
    </row>
    <row r="4" spans="1:17" s="2" customFormat="1" ht="13.2" x14ac:dyDescent="0.25">
      <c r="A4" s="1"/>
      <c r="B4" s="1"/>
      <c r="C4" s="158"/>
      <c r="D4" s="158"/>
      <c r="E4" s="1"/>
      <c r="F4" s="1"/>
      <c r="G4" s="4"/>
      <c r="H4" s="4"/>
      <c r="I4" s="1"/>
    </row>
    <row r="5" spans="1:17" s="2" customFormat="1" ht="21" customHeight="1" x14ac:dyDescent="0.25">
      <c r="A5" s="1"/>
      <c r="B5" s="1"/>
      <c r="C5" s="158"/>
      <c r="D5" s="158"/>
      <c r="E5" s="5"/>
      <c r="F5" s="5"/>
      <c r="G5" s="6"/>
      <c r="H5" s="6"/>
      <c r="I5" s="1"/>
      <c r="N5" s="7"/>
      <c r="O5" s="8"/>
    </row>
    <row r="6" spans="1:17" s="2" customFormat="1" ht="13.8" thickBot="1" x14ac:dyDescent="0.3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5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3.2" x14ac:dyDescent="0.25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3.2" x14ac:dyDescent="0.25">
      <c r="A9" s="1"/>
      <c r="B9" s="10" t="s">
        <v>1</v>
      </c>
      <c r="C9" s="159" t="s">
        <v>49</v>
      </c>
      <c r="D9" s="159"/>
      <c r="E9" s="159"/>
      <c r="F9" s="159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60" t="s">
        <v>181</v>
      </c>
      <c r="N9" s="160"/>
      <c r="O9" s="160"/>
    </row>
    <row r="10" spans="1:17" s="2" customFormat="1" ht="13.2" x14ac:dyDescent="0.25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60" t="s">
        <v>180</v>
      </c>
      <c r="N10" s="160"/>
      <c r="O10" s="160"/>
    </row>
    <row r="11" spans="1:17" s="2" customFormat="1" ht="13.2" x14ac:dyDescent="0.25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60" t="s">
        <v>182</v>
      </c>
      <c r="N11" s="160"/>
      <c r="O11" s="160"/>
    </row>
    <row r="12" spans="1:17" s="2" customFormat="1" ht="15" customHeight="1" x14ac:dyDescent="0.25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5">
      <c r="B13" s="163" t="s">
        <v>9</v>
      </c>
      <c r="C13" s="163" t="s">
        <v>10</v>
      </c>
      <c r="D13" s="163" t="s">
        <v>11</v>
      </c>
      <c r="E13" s="164" t="s">
        <v>12</v>
      </c>
      <c r="F13" s="164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5">
      <c r="B14" s="163"/>
      <c r="C14" s="163"/>
      <c r="D14" s="163"/>
      <c r="E14" s="164"/>
      <c r="F14" s="164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3.2" x14ac:dyDescent="0.25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0.399999999999999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>
        <v>17000</v>
      </c>
      <c r="H17" s="53">
        <f>G17*F17</f>
        <v>5950</v>
      </c>
      <c r="I17" s="56">
        <f>IF(G17&gt;0,H17/(E17*F17),G17)</f>
        <v>1</v>
      </c>
      <c r="J17" s="58"/>
      <c r="K17" s="59">
        <f t="shared" ref="K17:K90" si="4">J17*F17</f>
        <v>0</v>
      </c>
      <c r="L17" s="56">
        <f t="shared" si="0"/>
        <v>0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>
        <v>5000</v>
      </c>
      <c r="H18" s="53">
        <f t="shared" ref="H18:H81" si="5">G18*F18</f>
        <v>7350</v>
      </c>
      <c r="I18" s="56">
        <f t="shared" ref="I18:I81" si="6">IF(G18&gt;0,H18/(E18*F18),G18)</f>
        <v>1</v>
      </c>
      <c r="J18" s="58"/>
      <c r="K18" s="59">
        <f t="shared" si="4"/>
        <v>0</v>
      </c>
      <c r="L18" s="56">
        <f t="shared" si="0"/>
        <v>0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0.399999999999999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>
        <v>10545.99</v>
      </c>
      <c r="H19" s="53">
        <f t="shared" si="5"/>
        <v>74981.988899999997</v>
      </c>
      <c r="I19" s="56">
        <f t="shared" si="6"/>
        <v>1.000000189645579</v>
      </c>
      <c r="J19" s="58"/>
      <c r="K19" s="59">
        <f t="shared" si="4"/>
        <v>0</v>
      </c>
      <c r="L19" s="56">
        <f t="shared" si="0"/>
        <v>0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0.399999999999999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>
        <v>9466.64</v>
      </c>
      <c r="H20" s="53">
        <f t="shared" si="5"/>
        <v>74975.788799999995</v>
      </c>
      <c r="I20" s="56">
        <f t="shared" si="6"/>
        <v>1.0000005281707807</v>
      </c>
      <c r="J20" s="58"/>
      <c r="K20" s="59">
        <f t="shared" si="4"/>
        <v>0</v>
      </c>
      <c r="L20" s="56">
        <f t="shared" si="0"/>
        <v>0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0.399999999999999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>
        <v>16389.11</v>
      </c>
      <c r="H21" s="53">
        <f t="shared" si="5"/>
        <v>245508.86780000001</v>
      </c>
      <c r="I21" s="56">
        <f t="shared" si="6"/>
        <v>0.99999975593555568</v>
      </c>
      <c r="J21" s="58"/>
      <c r="K21" s="59">
        <f t="shared" si="4"/>
        <v>0</v>
      </c>
      <c r="L21" s="56">
        <f t="shared" si="0"/>
        <v>0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15118.199999999999</v>
      </c>
    </row>
    <row r="22" spans="2:19" ht="20.399999999999999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>
        <v>426.54</v>
      </c>
      <c r="H22" s="53">
        <f t="shared" si="5"/>
        <v>4956.3948</v>
      </c>
      <c r="I22" s="56">
        <f t="shared" si="6"/>
        <v>1</v>
      </c>
      <c r="J22" s="58"/>
      <c r="K22" s="59">
        <f t="shared" si="4"/>
        <v>0</v>
      </c>
      <c r="L22" s="56">
        <f t="shared" si="0"/>
        <v>0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0.399999999999999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>
        <v>1438.01</v>
      </c>
      <c r="H23" s="53">
        <f t="shared" si="5"/>
        <v>19010.492200000001</v>
      </c>
      <c r="I23" s="56">
        <f t="shared" si="6"/>
        <v>1.000002781629562</v>
      </c>
      <c r="J23" s="58"/>
      <c r="K23" s="59">
        <f t="shared" si="4"/>
        <v>0</v>
      </c>
      <c r="L23" s="56">
        <f t="shared" si="0"/>
        <v>0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0.399999999999999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>
        <v>5986.37</v>
      </c>
      <c r="H24" s="53">
        <f t="shared" si="5"/>
        <v>116554.62389999999</v>
      </c>
      <c r="I24" s="56">
        <f t="shared" si="6"/>
        <v>1.0000008352313967</v>
      </c>
      <c r="J24" s="58"/>
      <c r="K24" s="59">
        <f t="shared" si="4"/>
        <v>0</v>
      </c>
      <c r="L24" s="56">
        <f t="shared" si="0"/>
        <v>0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0.399999999999999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>
        <v>463.08</v>
      </c>
      <c r="H25" s="53">
        <f t="shared" si="5"/>
        <v>19847.608799999998</v>
      </c>
      <c r="I25" s="56">
        <f t="shared" si="6"/>
        <v>1.1023640791374953</v>
      </c>
      <c r="J25" s="58"/>
      <c r="K25" s="59">
        <f t="shared" si="4"/>
        <v>0</v>
      </c>
      <c r="L25" s="56">
        <f t="shared" si="0"/>
        <v>0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>
        <v>11383.49</v>
      </c>
      <c r="H26" s="53">
        <f t="shared" si="5"/>
        <v>32670.616300000002</v>
      </c>
      <c r="I26" s="56">
        <f t="shared" si="6"/>
        <v>0.99999982430698764</v>
      </c>
      <c r="J26" s="58"/>
      <c r="K26" s="59">
        <f t="shared" si="4"/>
        <v>0</v>
      </c>
      <c r="L26" s="56">
        <f t="shared" si="0"/>
        <v>0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>
        <v>4878.6400000000003</v>
      </c>
      <c r="H27" s="53">
        <f t="shared" si="5"/>
        <v>17221.599200000001</v>
      </c>
      <c r="I27" s="56">
        <f t="shared" si="6"/>
        <v>1.000000204975199</v>
      </c>
      <c r="J27" s="58"/>
      <c r="K27" s="59">
        <f t="shared" si="4"/>
        <v>0</v>
      </c>
      <c r="L27" s="56">
        <f t="shared" si="0"/>
        <v>0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1.4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1.4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0.399999999999999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>
        <v>2040</v>
      </c>
      <c r="H30" s="53">
        <f t="shared" si="5"/>
        <v>23215.200000000001</v>
      </c>
      <c r="I30" s="56">
        <f t="shared" si="6"/>
        <v>1</v>
      </c>
      <c r="J30" s="58"/>
      <c r="K30" s="59">
        <f t="shared" si="4"/>
        <v>0</v>
      </c>
      <c r="L30" s="56">
        <f t="shared" si="0"/>
        <v>0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23215.200000000001</v>
      </c>
      <c r="S30" s="24"/>
    </row>
    <row r="31" spans="2:19" s="25" customFormat="1" ht="20.399999999999999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>
        <v>751.06</v>
      </c>
      <c r="H31" s="53">
        <f t="shared" si="5"/>
        <v>20654.149999999998</v>
      </c>
      <c r="I31" s="56">
        <f t="shared" si="6"/>
        <v>1</v>
      </c>
      <c r="J31" s="58"/>
      <c r="K31" s="59">
        <f t="shared" si="4"/>
        <v>0</v>
      </c>
      <c r="L31" s="56">
        <f t="shared" si="0"/>
        <v>0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0.399999999999999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>
        <v>271.8</v>
      </c>
      <c r="H32" s="53">
        <f t="shared" si="5"/>
        <v>55300.428000000007</v>
      </c>
      <c r="I32" s="56">
        <f t="shared" si="6"/>
        <v>1</v>
      </c>
      <c r="J32" s="84"/>
      <c r="K32" s="59">
        <f t="shared" si="4"/>
        <v>0</v>
      </c>
      <c r="L32" s="56">
        <f t="shared" si="0"/>
        <v>0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0.399999999999999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>
        <f>54.5+12+8.5</f>
        <v>75</v>
      </c>
      <c r="H33" s="53">
        <f t="shared" si="5"/>
        <v>29738.25</v>
      </c>
      <c r="I33" s="56">
        <f t="shared" si="6"/>
        <v>1</v>
      </c>
      <c r="J33" s="84"/>
      <c r="K33" s="59">
        <f t="shared" si="4"/>
        <v>0</v>
      </c>
      <c r="L33" s="56">
        <f t="shared" si="0"/>
        <v>0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0.399999999999999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>
        <v>25</v>
      </c>
      <c r="H34" s="53">
        <f t="shared" si="5"/>
        <v>7275.25</v>
      </c>
      <c r="I34" s="56">
        <f t="shared" si="6"/>
        <v>1</v>
      </c>
      <c r="J34" s="84"/>
      <c r="K34" s="59">
        <f t="shared" si="4"/>
        <v>0</v>
      </c>
      <c r="L34" s="56">
        <f t="shared" si="0"/>
        <v>0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0.399999999999999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>
        <v>58</v>
      </c>
      <c r="H35" s="80">
        <f t="shared" si="5"/>
        <v>21900.219999999998</v>
      </c>
      <c r="I35" s="81">
        <f t="shared" si="6"/>
        <v>1</v>
      </c>
      <c r="J35" s="85"/>
      <c r="K35" s="82">
        <f t="shared" si="4"/>
        <v>0</v>
      </c>
      <c r="L35" s="81">
        <f t="shared" si="0"/>
        <v>0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0.399999999999999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>
        <v>40</v>
      </c>
      <c r="H36" s="53">
        <f t="shared" si="5"/>
        <v>20691.599999999999</v>
      </c>
      <c r="I36" s="56">
        <f t="shared" si="6"/>
        <v>1</v>
      </c>
      <c r="J36" s="84"/>
      <c r="K36" s="59">
        <f t="shared" si="4"/>
        <v>0</v>
      </c>
      <c r="L36" s="56">
        <f t="shared" si="0"/>
        <v>0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1.4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>
        <v>271.8</v>
      </c>
      <c r="H37" s="53">
        <f t="shared" si="5"/>
        <v>33012.828000000001</v>
      </c>
      <c r="I37" s="56">
        <f t="shared" si="6"/>
        <v>1</v>
      </c>
      <c r="J37" s="84"/>
      <c r="K37" s="59">
        <f t="shared" si="4"/>
        <v>0</v>
      </c>
      <c r="L37" s="56">
        <f t="shared" si="0"/>
        <v>0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1.4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>
        <f>78.5+21.5</f>
        <v>100</v>
      </c>
      <c r="H38" s="53">
        <f t="shared" si="5"/>
        <v>18486</v>
      </c>
      <c r="I38" s="56">
        <f t="shared" si="6"/>
        <v>1</v>
      </c>
      <c r="J38" s="84"/>
      <c r="K38" s="59">
        <f t="shared" si="4"/>
        <v>0</v>
      </c>
      <c r="L38" s="56">
        <f t="shared" si="0"/>
        <v>0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1.4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>
        <v>58</v>
      </c>
      <c r="H39" s="53">
        <f t="shared" si="5"/>
        <v>15110.739999999998</v>
      </c>
      <c r="I39" s="56">
        <f t="shared" si="6"/>
        <v>1</v>
      </c>
      <c r="J39" s="84"/>
      <c r="K39" s="59">
        <f t="shared" si="4"/>
        <v>0</v>
      </c>
      <c r="L39" s="56">
        <f t="shared" si="0"/>
        <v>0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1.4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>
        <v>40</v>
      </c>
      <c r="H40" s="53">
        <f t="shared" si="5"/>
        <v>13876.800000000001</v>
      </c>
      <c r="I40" s="56">
        <f t="shared" si="6"/>
        <v>1</v>
      </c>
      <c r="J40" s="58"/>
      <c r="K40" s="59">
        <f t="shared" si="4"/>
        <v>0</v>
      </c>
      <c r="L40" s="56">
        <f t="shared" si="0"/>
        <v>0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1.4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>
        <v>18</v>
      </c>
      <c r="H41" s="53">
        <f t="shared" si="5"/>
        <v>16600.14</v>
      </c>
      <c r="I41" s="56">
        <f t="shared" si="6"/>
        <v>1</v>
      </c>
      <c r="J41" s="58"/>
      <c r="K41" s="59">
        <f t="shared" si="4"/>
        <v>0</v>
      </c>
      <c r="L41" s="56">
        <f t="shared" si="0"/>
        <v>0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1.4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>
        <v>8</v>
      </c>
      <c r="H42" s="53">
        <f t="shared" si="5"/>
        <v>12180</v>
      </c>
      <c r="I42" s="56">
        <f t="shared" si="6"/>
        <v>1</v>
      </c>
      <c r="J42" s="58"/>
      <c r="K42" s="59">
        <f t="shared" si="4"/>
        <v>0</v>
      </c>
      <c r="L42" s="56">
        <f t="shared" si="0"/>
        <v>0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1.4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>
        <v>7</v>
      </c>
      <c r="H43" s="53">
        <f t="shared" si="5"/>
        <v>16299.570000000002</v>
      </c>
      <c r="I43" s="56">
        <f t="shared" si="6"/>
        <v>1</v>
      </c>
      <c r="J43" s="58"/>
      <c r="K43" s="59">
        <f t="shared" si="4"/>
        <v>0</v>
      </c>
      <c r="L43" s="56">
        <f t="shared" si="0"/>
        <v>0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1.4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>
        <v>6</v>
      </c>
      <c r="H44" s="53">
        <f t="shared" si="5"/>
        <v>20047.68</v>
      </c>
      <c r="I44" s="56">
        <f t="shared" si="6"/>
        <v>1</v>
      </c>
      <c r="J44" s="58"/>
      <c r="K44" s="59">
        <f t="shared" si="4"/>
        <v>0</v>
      </c>
      <c r="L44" s="56">
        <f t="shared" si="0"/>
        <v>0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0.399999999999999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>
        <v>43</v>
      </c>
      <c r="H45" s="53">
        <f t="shared" si="5"/>
        <v>38490.160000000003</v>
      </c>
      <c r="I45" s="56">
        <f t="shared" si="6"/>
        <v>1</v>
      </c>
      <c r="J45" s="58"/>
      <c r="K45" s="59">
        <f t="shared" si="4"/>
        <v>0</v>
      </c>
      <c r="L45" s="56">
        <f t="shared" si="0"/>
        <v>0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1.4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>
        <v>10.5</v>
      </c>
      <c r="H46" s="53">
        <f t="shared" si="5"/>
        <v>30502.92</v>
      </c>
      <c r="I46" s="56">
        <f t="shared" si="6"/>
        <v>0.35</v>
      </c>
      <c r="J46" s="58"/>
      <c r="K46" s="59">
        <f t="shared" si="4"/>
        <v>0</v>
      </c>
      <c r="L46" s="56">
        <f t="shared" si="0"/>
        <v>0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1.4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>
        <v>2</v>
      </c>
      <c r="H47" s="53">
        <f t="shared" si="5"/>
        <v>30280.080000000002</v>
      </c>
      <c r="I47" s="56">
        <f t="shared" si="6"/>
        <v>1</v>
      </c>
      <c r="J47" s="58"/>
      <c r="K47" s="59">
        <f t="shared" si="4"/>
        <v>0</v>
      </c>
      <c r="L47" s="56">
        <f t="shared" si="0"/>
        <v>0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0.399999999999999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>
        <v>6500</v>
      </c>
      <c r="H48" s="53">
        <f t="shared" si="5"/>
        <v>590980</v>
      </c>
      <c r="I48" s="56">
        <f t="shared" si="6"/>
        <v>1</v>
      </c>
      <c r="J48" s="58"/>
      <c r="K48" s="59">
        <f t="shared" si="4"/>
        <v>0</v>
      </c>
      <c r="L48" s="56">
        <f t="shared" si="0"/>
        <v>0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0.399999999999999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>
        <f>4895+1329.5115</f>
        <v>6224.5115000000005</v>
      </c>
      <c r="H49" s="53">
        <f t="shared" si="5"/>
        <v>254333.53989000001</v>
      </c>
      <c r="I49" s="56">
        <f t="shared" si="6"/>
        <v>2.5160723958122801</v>
      </c>
      <c r="J49" s="58">
        <v>370</v>
      </c>
      <c r="K49" s="59">
        <f t="shared" si="4"/>
        <v>15118.199999999999</v>
      </c>
      <c r="L49" s="56">
        <f t="shared" si="0"/>
        <v>0.14956142123772179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0.399999999999999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>
        <v>8550</v>
      </c>
      <c r="H50" s="53">
        <f t="shared" si="5"/>
        <v>381244.50000000006</v>
      </c>
      <c r="I50" s="56">
        <f t="shared" si="6"/>
        <v>0.78896373535111197</v>
      </c>
      <c r="J50" s="58"/>
      <c r="K50" s="59">
        <f t="shared" si="4"/>
        <v>0</v>
      </c>
      <c r="L50" s="56">
        <f t="shared" si="0"/>
        <v>0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0.399999999999999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>
        <v>68</v>
      </c>
      <c r="H51" s="53">
        <f t="shared" si="5"/>
        <v>19176</v>
      </c>
      <c r="I51" s="56">
        <f t="shared" si="6"/>
        <v>1.4166666666666667</v>
      </c>
      <c r="J51" s="58"/>
      <c r="K51" s="59">
        <f t="shared" si="4"/>
        <v>0</v>
      </c>
      <c r="L51" s="56">
        <f t="shared" si="0"/>
        <v>0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0.399999999999999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>
        <v>30</v>
      </c>
      <c r="H52" s="53">
        <f t="shared" si="5"/>
        <v>8580.9</v>
      </c>
      <c r="I52" s="56">
        <f t="shared" si="6"/>
        <v>1</v>
      </c>
      <c r="J52" s="58"/>
      <c r="K52" s="59">
        <f t="shared" si="4"/>
        <v>0</v>
      </c>
      <c r="L52" s="56">
        <f t="shared" si="0"/>
        <v>0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0.399999999999999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>
        <v>1</v>
      </c>
      <c r="H53" s="53">
        <f t="shared" si="5"/>
        <v>602.53</v>
      </c>
      <c r="I53" s="56">
        <f t="shared" si="6"/>
        <v>0.2</v>
      </c>
      <c r="J53" s="58"/>
      <c r="K53" s="59">
        <f t="shared" si="4"/>
        <v>0</v>
      </c>
      <c r="L53" s="56">
        <f t="shared" si="0"/>
        <v>0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1.4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>
        <v>1</v>
      </c>
      <c r="H54" s="53">
        <f t="shared" si="5"/>
        <v>255.59</v>
      </c>
      <c r="I54" s="56">
        <f t="shared" si="6"/>
        <v>0.04</v>
      </c>
      <c r="J54" s="58"/>
      <c r="K54" s="59">
        <f t="shared" si="4"/>
        <v>0</v>
      </c>
      <c r="L54" s="56">
        <f t="shared" si="0"/>
        <v>0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1.4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1.4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0.399999999999999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>
        <v>56840</v>
      </c>
      <c r="H57" s="53">
        <f t="shared" si="5"/>
        <v>182456.4</v>
      </c>
      <c r="I57" s="56">
        <f t="shared" si="6"/>
        <v>1</v>
      </c>
      <c r="J57" s="58"/>
      <c r="K57" s="59">
        <f t="shared" si="4"/>
        <v>0</v>
      </c>
      <c r="L57" s="56">
        <f t="shared" si="0"/>
        <v>0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>
        <v>10556</v>
      </c>
      <c r="H58" s="53">
        <f t="shared" si="5"/>
        <v>159923.4</v>
      </c>
      <c r="I58" s="56">
        <f t="shared" si="6"/>
        <v>1</v>
      </c>
      <c r="J58" s="58"/>
      <c r="K58" s="59">
        <f t="shared" si="4"/>
        <v>0</v>
      </c>
      <c r="L58" s="56">
        <f t="shared" si="0"/>
        <v>0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0.399999999999999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>
        <v>51156</v>
      </c>
      <c r="H59" s="53">
        <f t="shared" si="5"/>
        <v>30182.039999999997</v>
      </c>
      <c r="I59" s="56">
        <f t="shared" si="6"/>
        <v>1</v>
      </c>
      <c r="J59" s="58"/>
      <c r="K59" s="59">
        <f t="shared" si="4"/>
        <v>0</v>
      </c>
      <c r="L59" s="56">
        <f t="shared" si="0"/>
        <v>0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0.399999999999999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>
        <v>48120</v>
      </c>
      <c r="H60" s="53">
        <f t="shared" si="5"/>
        <v>254554.8</v>
      </c>
      <c r="I60" s="56">
        <f t="shared" si="6"/>
        <v>0.98768472906403937</v>
      </c>
      <c r="J60" s="58"/>
      <c r="K60" s="59">
        <f t="shared" si="4"/>
        <v>0</v>
      </c>
      <c r="L60" s="56">
        <f t="shared" si="0"/>
        <v>0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1.4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0.399999999999999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1.4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>
        <v>19000.8</v>
      </c>
      <c r="H63" s="53">
        <f t="shared" si="5"/>
        <v>84173.543999999994</v>
      </c>
      <c r="I63" s="56">
        <f t="shared" si="6"/>
        <v>0.99999989474128514</v>
      </c>
      <c r="J63" s="58"/>
      <c r="K63" s="59">
        <f t="shared" si="4"/>
        <v>0</v>
      </c>
      <c r="L63" s="56">
        <f t="shared" si="0"/>
        <v>0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1.4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1.4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1.4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>
        <v>51.16</v>
      </c>
      <c r="H66" s="53">
        <v>89783.75</v>
      </c>
      <c r="I66" s="56">
        <f t="shared" si="6"/>
        <v>0.99990231257744289</v>
      </c>
      <c r="J66" s="58"/>
      <c r="K66" s="59">
        <f t="shared" si="4"/>
        <v>0</v>
      </c>
      <c r="L66" s="56">
        <f t="shared" si="0"/>
        <v>0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1.4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>
        <v>144.13999999999999</v>
      </c>
      <c r="H67" s="53">
        <f t="shared" si="5"/>
        <v>129504.02439999999</v>
      </c>
      <c r="I67" s="56">
        <f t="shared" si="6"/>
        <v>0.98614579413676307</v>
      </c>
      <c r="J67" s="58"/>
      <c r="K67" s="59">
        <f t="shared" si="4"/>
        <v>0</v>
      </c>
      <c r="L67" s="56">
        <f t="shared" si="0"/>
        <v>0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1.4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>
        <v>0.11</v>
      </c>
      <c r="H68" s="53">
        <v>32313.1</v>
      </c>
      <c r="I68" s="56">
        <f t="shared" si="6"/>
        <v>0.98181805177243375</v>
      </c>
      <c r="J68" s="58"/>
      <c r="K68" s="59">
        <f t="shared" si="4"/>
        <v>0</v>
      </c>
      <c r="L68" s="56">
        <f t="shared" si="0"/>
        <v>0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1.4" x14ac:dyDescent="0.2">
      <c r="B69" s="57"/>
      <c r="C69" s="46"/>
      <c r="D69" s="47"/>
      <c r="E69" s="58"/>
      <c r="F69" s="51"/>
      <c r="G69" s="58"/>
      <c r="H69" s="53">
        <f t="shared" si="5"/>
        <v>0</v>
      </c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1.4" x14ac:dyDescent="0.2">
      <c r="B70" s="48">
        <v>5</v>
      </c>
      <c r="C70" s="49" t="s">
        <v>130</v>
      </c>
      <c r="D70" s="47"/>
      <c r="E70" s="58"/>
      <c r="F70" s="51"/>
      <c r="G70" s="58"/>
      <c r="H70" s="53">
        <f t="shared" si="5"/>
        <v>0</v>
      </c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1.4" x14ac:dyDescent="0.2">
      <c r="B71" s="57" t="s">
        <v>42</v>
      </c>
      <c r="C71" s="60" t="s">
        <v>131</v>
      </c>
      <c r="D71" s="47"/>
      <c r="E71" s="58"/>
      <c r="F71" s="51"/>
      <c r="G71" s="58"/>
      <c r="H71" s="53">
        <f t="shared" si="5"/>
        <v>0</v>
      </c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1.4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>
        <f>27.975+1.95+21.228</f>
        <v>51.153000000000006</v>
      </c>
      <c r="H72" s="80">
        <f t="shared" si="5"/>
        <v>10465.9038</v>
      </c>
      <c r="I72" s="81">
        <f t="shared" si="6"/>
        <v>0.99990226357558942</v>
      </c>
      <c r="J72" s="78"/>
      <c r="K72" s="82">
        <f t="shared" si="4"/>
        <v>0</v>
      </c>
      <c r="L72" s="81">
        <f t="shared" si="0"/>
        <v>0</v>
      </c>
      <c r="M72" s="80">
        <f t="shared" si="7"/>
        <v>51.153000000000006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1.4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>
        <v>123.04</v>
      </c>
      <c r="H73" s="53">
        <f t="shared" si="5"/>
        <v>25173.984</v>
      </c>
      <c r="I73" s="56">
        <f t="shared" si="6"/>
        <v>0.84178838983340754</v>
      </c>
      <c r="J73" s="58"/>
      <c r="K73" s="59">
        <f t="shared" si="4"/>
        <v>0</v>
      </c>
      <c r="L73" s="56">
        <f t="shared" si="0"/>
        <v>0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1.4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1.4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0.399999999999999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1.4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0.399999999999999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1.4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1.4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8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0.399999999999999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1.4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>
        <v>90</v>
      </c>
      <c r="H83" s="53">
        <f t="shared" si="10"/>
        <v>15370.2</v>
      </c>
      <c r="I83" s="56">
        <f t="shared" si="11"/>
        <v>1</v>
      </c>
      <c r="J83" s="58"/>
      <c r="K83" s="59">
        <f t="shared" si="4"/>
        <v>0</v>
      </c>
      <c r="L83" s="56">
        <f t="shared" si="8"/>
        <v>0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1.4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>
        <v>50</v>
      </c>
      <c r="H84" s="53">
        <f t="shared" si="10"/>
        <v>6434</v>
      </c>
      <c r="I84" s="56">
        <f t="shared" si="11"/>
        <v>1</v>
      </c>
      <c r="J84" s="58"/>
      <c r="K84" s="59">
        <f t="shared" si="4"/>
        <v>0</v>
      </c>
      <c r="L84" s="56">
        <f t="shared" si="8"/>
        <v>0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0.399999999999999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>
        <v>90</v>
      </c>
      <c r="H85" s="53">
        <f t="shared" si="10"/>
        <v>25179.3</v>
      </c>
      <c r="I85" s="56">
        <f t="shared" si="11"/>
        <v>1</v>
      </c>
      <c r="J85" s="58"/>
      <c r="K85" s="59">
        <f t="shared" si="4"/>
        <v>0</v>
      </c>
      <c r="L85" s="56">
        <f t="shared" si="8"/>
        <v>0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0.6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0.6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30.6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1.4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0.399999999999999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1.4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1.4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>
        <v>153.5</v>
      </c>
      <c r="H93" s="53">
        <f t="shared" si="12"/>
        <v>33941.919999999998</v>
      </c>
      <c r="I93" s="56">
        <f t="shared" si="13"/>
        <v>0.83248029863514239</v>
      </c>
      <c r="J93" s="58">
        <v>47.6</v>
      </c>
      <c r="K93" s="59">
        <f t="shared" si="14"/>
        <v>10525.312</v>
      </c>
      <c r="L93" s="56">
        <f t="shared" si="8"/>
        <v>0.25815024244321028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>
        <v>16.5</v>
      </c>
      <c r="H94" s="53">
        <f t="shared" si="12"/>
        <v>2922.9749999999999</v>
      </c>
      <c r="I94" s="56">
        <f t="shared" si="13"/>
        <v>0.39285714285714285</v>
      </c>
      <c r="J94" s="58"/>
      <c r="K94" s="59">
        <f t="shared" si="14"/>
        <v>0</v>
      </c>
      <c r="L94" s="56">
        <f t="shared" si="8"/>
        <v>0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>
        <v>25</v>
      </c>
      <c r="H95" s="53">
        <f t="shared" si="12"/>
        <v>1181.5</v>
      </c>
      <c r="I95" s="56">
        <f t="shared" si="13"/>
        <v>1</v>
      </c>
      <c r="J95" s="58"/>
      <c r="K95" s="59">
        <f t="shared" si="14"/>
        <v>0</v>
      </c>
      <c r="L95" s="56">
        <f t="shared" si="8"/>
        <v>0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>
        <v>20</v>
      </c>
      <c r="H96" s="80">
        <f t="shared" si="12"/>
        <v>1409.8</v>
      </c>
      <c r="I96" s="81">
        <f t="shared" si="13"/>
        <v>1</v>
      </c>
      <c r="J96" s="78"/>
      <c r="K96" s="82">
        <f t="shared" si="14"/>
        <v>0</v>
      </c>
      <c r="L96" s="81">
        <f t="shared" si="8"/>
        <v>0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>
        <v>17</v>
      </c>
      <c r="H97" s="53">
        <f t="shared" si="12"/>
        <v>1583.21</v>
      </c>
      <c r="I97" s="56">
        <f t="shared" si="13"/>
        <v>1</v>
      </c>
      <c r="J97" s="58"/>
      <c r="K97" s="59">
        <f t="shared" si="14"/>
        <v>0</v>
      </c>
      <c r="L97" s="56">
        <f t="shared" si="8"/>
        <v>0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>
        <v>4</v>
      </c>
      <c r="H98" s="53">
        <f t="shared" si="12"/>
        <v>1830.96</v>
      </c>
      <c r="I98" s="56">
        <f t="shared" si="13"/>
        <v>0.4</v>
      </c>
      <c r="J98" s="58"/>
      <c r="K98" s="59">
        <f t="shared" si="14"/>
        <v>0</v>
      </c>
      <c r="L98" s="56">
        <f t="shared" si="8"/>
        <v>0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>
        <v>8901.4599999999991</v>
      </c>
      <c r="H99" s="53">
        <f t="shared" si="12"/>
        <v>644999.79159999988</v>
      </c>
      <c r="I99" s="56">
        <f t="shared" si="13"/>
        <v>1</v>
      </c>
      <c r="J99" s="58"/>
      <c r="K99" s="59">
        <f t="shared" si="14"/>
        <v>0</v>
      </c>
      <c r="L99" s="56"/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1.4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61" t="s">
        <v>16</v>
      </c>
      <c r="C101" s="161"/>
      <c r="D101" s="162">
        <f>Q101</f>
        <v>4062111.2387377592</v>
      </c>
      <c r="E101" s="162"/>
      <c r="F101" s="162"/>
      <c r="G101" s="72"/>
      <c r="H101" s="73">
        <f>SUM(H15:H100)-0.17</f>
        <v>4031247.4893899998</v>
      </c>
      <c r="I101" s="74">
        <f>H101/D101</f>
        <v>0.99240204230415174</v>
      </c>
      <c r="J101" s="72"/>
      <c r="K101" s="73">
        <f>SUM(K16:K100)</f>
        <v>25643.511999999999</v>
      </c>
      <c r="L101" s="74">
        <f>K101/D101</f>
        <v>6.312853216685504E-3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5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5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5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5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5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6.312853216685504E-3</v>
      </c>
      <c r="I106" s="32"/>
      <c r="J106" s="30"/>
      <c r="K106" s="30" t="str">
        <f>J13</f>
        <v xml:space="preserve">15ª MEDIÇÃO </v>
      </c>
      <c r="L106" s="32"/>
      <c r="M106" s="155">
        <f>K101</f>
        <v>25643.511999999999</v>
      </c>
      <c r="N106" s="155"/>
      <c r="O106" s="32"/>
    </row>
    <row r="107" spans="2:17" s="26" customFormat="1" ht="12.75" customHeight="1" x14ac:dyDescent="0.25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55">
        <f>N101</f>
        <v>4056891.0013899999</v>
      </c>
      <c r="N107" s="155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56">
        <f>IF(N101&lt;C104,C104-N101,"R$ 0,00")</f>
        <v>5220.2386100003496</v>
      </c>
      <c r="N108" s="156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5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5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5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zoomScaleSheetLayoutView="75" workbookViewId="0">
      <selection activeCell="K67" sqref="K67"/>
    </sheetView>
  </sheetViews>
  <sheetFormatPr defaultColWidth="9.88671875" defaultRowHeight="10.199999999999999" x14ac:dyDescent="0.2"/>
  <cols>
    <col min="1" max="1" width="3.109375" style="24" customWidth="1"/>
    <col min="2" max="2" width="11.88671875" style="35" customWidth="1"/>
    <col min="3" max="3" width="42.6640625" style="36" customWidth="1"/>
    <col min="4" max="4" width="7.5546875" style="37" customWidth="1"/>
    <col min="5" max="5" width="8.44140625" style="6" customWidth="1"/>
    <col min="6" max="6" width="11.5546875" style="6" customWidth="1"/>
    <col min="7" max="7" width="9.5546875" style="6" customWidth="1"/>
    <col min="8" max="8" width="9.6640625" style="6" customWidth="1"/>
    <col min="9" max="9" width="9.44140625" style="38" customWidth="1"/>
    <col min="10" max="11" width="10.6640625" style="6" customWidth="1"/>
    <col min="12" max="12" width="9.6640625" style="38" customWidth="1"/>
    <col min="13" max="13" width="9.6640625" style="6" customWidth="1"/>
    <col min="14" max="14" width="10.6640625" style="6" customWidth="1"/>
    <col min="15" max="15" width="9.6640625" style="38" customWidth="1"/>
    <col min="16" max="16" width="0.6640625" style="24" customWidth="1"/>
    <col min="17" max="17" width="10" style="24" bestFit="1" customWidth="1"/>
    <col min="18" max="16384" width="9.88671875" style="24"/>
  </cols>
  <sheetData>
    <row r="1" spans="1:17" s="2" customFormat="1" ht="8.25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3.2" x14ac:dyDescent="0.25">
      <c r="A2" s="1"/>
      <c r="B2" s="1"/>
      <c r="C2" s="157" t="s">
        <v>32</v>
      </c>
      <c r="D2" s="158"/>
      <c r="E2" s="1"/>
      <c r="F2" s="1"/>
      <c r="H2" s="3" t="s">
        <v>0</v>
      </c>
      <c r="I2" s="1"/>
    </row>
    <row r="3" spans="1:17" s="2" customFormat="1" ht="13.2" x14ac:dyDescent="0.25">
      <c r="A3" s="1"/>
      <c r="B3" s="1"/>
      <c r="C3" s="158"/>
      <c r="D3" s="158"/>
      <c r="E3" s="1"/>
      <c r="F3" s="1"/>
      <c r="G3" s="4"/>
      <c r="H3" s="4"/>
      <c r="I3" s="1"/>
    </row>
    <row r="4" spans="1:17" s="2" customFormat="1" ht="13.2" x14ac:dyDescent="0.25">
      <c r="A4" s="1"/>
      <c r="B4" s="1"/>
      <c r="C4" s="158"/>
      <c r="D4" s="158"/>
      <c r="E4" s="1"/>
      <c r="F4" s="1"/>
      <c r="G4" s="4"/>
      <c r="H4" s="4"/>
      <c r="I4" s="1"/>
    </row>
    <row r="5" spans="1:17" s="2" customFormat="1" ht="21" customHeight="1" x14ac:dyDescent="0.25">
      <c r="A5" s="1"/>
      <c r="B5" s="1"/>
      <c r="C5" s="158"/>
      <c r="D5" s="158"/>
      <c r="E5" s="5"/>
      <c r="F5" s="5"/>
      <c r="G5" s="6"/>
      <c r="H5" s="6"/>
      <c r="I5" s="1"/>
      <c r="N5" s="7"/>
      <c r="O5" s="8"/>
    </row>
    <row r="6" spans="1:17" s="2" customFormat="1" ht="13.8" thickBot="1" x14ac:dyDescent="0.3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5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3.2" x14ac:dyDescent="0.25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3.2" x14ac:dyDescent="0.25">
      <c r="A9" s="1"/>
      <c r="B9" s="10" t="s">
        <v>1</v>
      </c>
      <c r="C9" s="159" t="s">
        <v>49</v>
      </c>
      <c r="D9" s="159"/>
      <c r="E9" s="159"/>
      <c r="F9" s="159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60" t="s">
        <v>181</v>
      </c>
      <c r="N9" s="160"/>
      <c r="O9" s="160"/>
    </row>
    <row r="10" spans="1:17" s="2" customFormat="1" ht="13.2" x14ac:dyDescent="0.25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60" t="s">
        <v>180</v>
      </c>
      <c r="N10" s="160"/>
      <c r="O10" s="160"/>
    </row>
    <row r="11" spans="1:17" s="2" customFormat="1" ht="13.2" x14ac:dyDescent="0.25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60" t="s">
        <v>182</v>
      </c>
      <c r="N11" s="160"/>
      <c r="O11" s="160"/>
    </row>
    <row r="12" spans="1:17" s="2" customFormat="1" ht="15" customHeight="1" x14ac:dyDescent="0.25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5">
      <c r="B13" s="163" t="s">
        <v>9</v>
      </c>
      <c r="C13" s="163" t="s">
        <v>10</v>
      </c>
      <c r="D13" s="163" t="s">
        <v>11</v>
      </c>
      <c r="E13" s="164" t="s">
        <v>12</v>
      </c>
      <c r="F13" s="164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5">
      <c r="B14" s="163"/>
      <c r="C14" s="163"/>
      <c r="D14" s="163"/>
      <c r="E14" s="164"/>
      <c r="F14" s="164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3.2" x14ac:dyDescent="0.25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0.399999999999999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/>
      <c r="H17" s="53">
        <f>G17*F17</f>
        <v>0</v>
      </c>
      <c r="I17" s="56">
        <f>IF(G17&gt;0,H17/(E17*F17),G17)</f>
        <v>0</v>
      </c>
      <c r="J17" s="58">
        <v>17000</v>
      </c>
      <c r="K17" s="59">
        <f t="shared" ref="K17:K90" si="4">J17*F17</f>
        <v>5950</v>
      </c>
      <c r="L17" s="56">
        <f t="shared" si="0"/>
        <v>1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/>
      <c r="H18" s="53">
        <f t="shared" ref="H18:H81" si="5">G18*F18</f>
        <v>0</v>
      </c>
      <c r="I18" s="56">
        <f t="shared" ref="I18:I81" si="6">IF(G18&gt;0,H18/(E18*F18),G18)</f>
        <v>0</v>
      </c>
      <c r="J18" s="58">
        <v>5000</v>
      </c>
      <c r="K18" s="59">
        <f t="shared" si="4"/>
        <v>7350</v>
      </c>
      <c r="L18" s="56">
        <f t="shared" si="0"/>
        <v>1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0.399999999999999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/>
      <c r="H19" s="53">
        <f t="shared" si="5"/>
        <v>0</v>
      </c>
      <c r="I19" s="56">
        <f t="shared" si="6"/>
        <v>0</v>
      </c>
      <c r="J19" s="58">
        <v>10545.99</v>
      </c>
      <c r="K19" s="59">
        <f t="shared" si="4"/>
        <v>74981.988899999997</v>
      </c>
      <c r="L19" s="56">
        <f t="shared" si="0"/>
        <v>1.000000189645579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0.399999999999999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/>
      <c r="H20" s="53">
        <f t="shared" si="5"/>
        <v>0</v>
      </c>
      <c r="I20" s="56">
        <f t="shared" si="6"/>
        <v>0</v>
      </c>
      <c r="J20" s="58">
        <v>9466.64</v>
      </c>
      <c r="K20" s="59">
        <f t="shared" si="4"/>
        <v>74975.788799999995</v>
      </c>
      <c r="L20" s="56">
        <f t="shared" si="0"/>
        <v>1.0000005281707807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0.399999999999999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/>
      <c r="H21" s="53">
        <f t="shared" si="5"/>
        <v>0</v>
      </c>
      <c r="I21" s="56">
        <f t="shared" si="6"/>
        <v>0</v>
      </c>
      <c r="J21" s="58">
        <v>16389.11</v>
      </c>
      <c r="K21" s="59">
        <f t="shared" si="4"/>
        <v>245508.86780000001</v>
      </c>
      <c r="L21" s="56">
        <f t="shared" si="0"/>
        <v>0.99999975593555568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1333985.9713900001</v>
      </c>
    </row>
    <row r="22" spans="2:19" ht="20.399999999999999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/>
      <c r="H22" s="53">
        <f t="shared" si="5"/>
        <v>0</v>
      </c>
      <c r="I22" s="56">
        <f t="shared" si="6"/>
        <v>0</v>
      </c>
      <c r="J22" s="58">
        <v>426.54</v>
      </c>
      <c r="K22" s="59">
        <f t="shared" si="4"/>
        <v>4956.3948</v>
      </c>
      <c r="L22" s="56">
        <f t="shared" si="0"/>
        <v>1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0.399999999999999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/>
      <c r="H23" s="53">
        <f t="shared" si="5"/>
        <v>0</v>
      </c>
      <c r="I23" s="56">
        <f t="shared" si="6"/>
        <v>0</v>
      </c>
      <c r="J23" s="58">
        <v>1438.01</v>
      </c>
      <c r="K23" s="59">
        <f t="shared" si="4"/>
        <v>19010.492200000001</v>
      </c>
      <c r="L23" s="56">
        <f t="shared" si="0"/>
        <v>1.000002781629562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0.399999999999999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/>
      <c r="H24" s="53">
        <f t="shared" si="5"/>
        <v>0</v>
      </c>
      <c r="I24" s="56">
        <f t="shared" si="6"/>
        <v>0</v>
      </c>
      <c r="J24" s="58">
        <v>5986.37</v>
      </c>
      <c r="K24" s="59">
        <f t="shared" si="4"/>
        <v>116554.62389999999</v>
      </c>
      <c r="L24" s="56">
        <f t="shared" si="0"/>
        <v>1.0000008352313967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0.399999999999999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/>
      <c r="H25" s="53">
        <f t="shared" si="5"/>
        <v>0</v>
      </c>
      <c r="I25" s="56">
        <f t="shared" si="6"/>
        <v>0</v>
      </c>
      <c r="J25" s="58">
        <v>463.08</v>
      </c>
      <c r="K25" s="59">
        <f t="shared" si="4"/>
        <v>19847.608799999998</v>
      </c>
      <c r="L25" s="56">
        <f t="shared" si="0"/>
        <v>1.1023640791374953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/>
      <c r="H26" s="53">
        <f t="shared" si="5"/>
        <v>0</v>
      </c>
      <c r="I26" s="56">
        <f t="shared" si="6"/>
        <v>0</v>
      </c>
      <c r="J26" s="58">
        <v>11383.49</v>
      </c>
      <c r="K26" s="59">
        <f t="shared" si="4"/>
        <v>32670.616300000002</v>
      </c>
      <c r="L26" s="56">
        <f t="shared" si="0"/>
        <v>0.99999982430698764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/>
      <c r="H27" s="53">
        <f t="shared" si="5"/>
        <v>0</v>
      </c>
      <c r="I27" s="56">
        <f t="shared" si="6"/>
        <v>0</v>
      </c>
      <c r="J27" s="58">
        <v>4878.6400000000003</v>
      </c>
      <c r="K27" s="59">
        <f t="shared" si="4"/>
        <v>17221.599200000001</v>
      </c>
      <c r="L27" s="56">
        <f t="shared" si="0"/>
        <v>1.000000204975199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1.4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1.4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0.399999999999999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/>
      <c r="H30" s="53">
        <f t="shared" si="5"/>
        <v>0</v>
      </c>
      <c r="I30" s="56">
        <f t="shared" si="6"/>
        <v>0</v>
      </c>
      <c r="J30" s="58">
        <v>2040</v>
      </c>
      <c r="K30" s="59">
        <f t="shared" si="4"/>
        <v>23215.200000000001</v>
      </c>
      <c r="L30" s="56">
        <f t="shared" si="0"/>
        <v>1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0</v>
      </c>
      <c r="S30" s="24"/>
    </row>
    <row r="31" spans="2:19" s="25" customFormat="1" ht="20.399999999999999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/>
      <c r="H31" s="53">
        <f t="shared" si="5"/>
        <v>0</v>
      </c>
      <c r="I31" s="56">
        <f t="shared" si="6"/>
        <v>0</v>
      </c>
      <c r="J31" s="58">
        <v>751.06</v>
      </c>
      <c r="K31" s="59">
        <f t="shared" si="4"/>
        <v>20654.149999999998</v>
      </c>
      <c r="L31" s="56">
        <f t="shared" si="0"/>
        <v>1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0.399999999999999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/>
      <c r="H32" s="53">
        <f t="shared" si="5"/>
        <v>0</v>
      </c>
      <c r="I32" s="56">
        <f t="shared" si="6"/>
        <v>0</v>
      </c>
      <c r="J32" s="58">
        <v>271.8</v>
      </c>
      <c r="K32" s="59">
        <f t="shared" si="4"/>
        <v>55300.428000000007</v>
      </c>
      <c r="L32" s="56">
        <f t="shared" si="0"/>
        <v>1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0.399999999999999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/>
      <c r="H33" s="53">
        <f t="shared" si="5"/>
        <v>0</v>
      </c>
      <c r="I33" s="56">
        <f t="shared" si="6"/>
        <v>0</v>
      </c>
      <c r="J33" s="58">
        <f>54.5+12+8.5</f>
        <v>75</v>
      </c>
      <c r="K33" s="59">
        <f t="shared" si="4"/>
        <v>29738.25</v>
      </c>
      <c r="L33" s="56">
        <f t="shared" si="0"/>
        <v>1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0.399999999999999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/>
      <c r="H34" s="53">
        <f t="shared" si="5"/>
        <v>0</v>
      </c>
      <c r="I34" s="56">
        <f t="shared" si="6"/>
        <v>0</v>
      </c>
      <c r="J34" s="58">
        <v>25</v>
      </c>
      <c r="K34" s="59">
        <f t="shared" si="4"/>
        <v>7275.25</v>
      </c>
      <c r="L34" s="56">
        <f t="shared" si="0"/>
        <v>1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0.399999999999999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/>
      <c r="H35" s="80">
        <f t="shared" si="5"/>
        <v>0</v>
      </c>
      <c r="I35" s="81">
        <f t="shared" si="6"/>
        <v>0</v>
      </c>
      <c r="J35" s="78">
        <v>58</v>
      </c>
      <c r="K35" s="82">
        <f t="shared" si="4"/>
        <v>21900.219999999998</v>
      </c>
      <c r="L35" s="81">
        <f t="shared" si="0"/>
        <v>1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0.399999999999999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/>
      <c r="H36" s="53">
        <f t="shared" si="5"/>
        <v>0</v>
      </c>
      <c r="I36" s="56">
        <f t="shared" si="6"/>
        <v>0</v>
      </c>
      <c r="J36" s="58">
        <v>40</v>
      </c>
      <c r="K36" s="59">
        <f t="shared" si="4"/>
        <v>20691.599999999999</v>
      </c>
      <c r="L36" s="56">
        <f t="shared" si="0"/>
        <v>1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1.4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/>
      <c r="H37" s="53">
        <f t="shared" si="5"/>
        <v>0</v>
      </c>
      <c r="I37" s="56">
        <f t="shared" si="6"/>
        <v>0</v>
      </c>
      <c r="J37" s="58">
        <v>271.8</v>
      </c>
      <c r="K37" s="59">
        <f t="shared" si="4"/>
        <v>33012.828000000001</v>
      </c>
      <c r="L37" s="56">
        <f t="shared" si="0"/>
        <v>1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1.4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/>
      <c r="H38" s="53">
        <f t="shared" si="5"/>
        <v>0</v>
      </c>
      <c r="I38" s="56">
        <f t="shared" si="6"/>
        <v>0</v>
      </c>
      <c r="J38" s="58">
        <f>78.5+21.5</f>
        <v>100</v>
      </c>
      <c r="K38" s="59">
        <f t="shared" si="4"/>
        <v>18486</v>
      </c>
      <c r="L38" s="56">
        <f t="shared" si="0"/>
        <v>1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1.4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/>
      <c r="H39" s="53">
        <f t="shared" si="5"/>
        <v>0</v>
      </c>
      <c r="I39" s="56">
        <f t="shared" si="6"/>
        <v>0</v>
      </c>
      <c r="J39" s="58">
        <v>58</v>
      </c>
      <c r="K39" s="59">
        <f t="shared" si="4"/>
        <v>15110.739999999998</v>
      </c>
      <c r="L39" s="56">
        <f t="shared" si="0"/>
        <v>1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1.4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/>
      <c r="H40" s="53">
        <f t="shared" si="5"/>
        <v>0</v>
      </c>
      <c r="I40" s="56">
        <f t="shared" si="6"/>
        <v>0</v>
      </c>
      <c r="J40" s="58">
        <v>40</v>
      </c>
      <c r="K40" s="59">
        <f t="shared" si="4"/>
        <v>13876.800000000001</v>
      </c>
      <c r="L40" s="56">
        <f t="shared" si="0"/>
        <v>1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1.4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/>
      <c r="H41" s="53">
        <f t="shared" si="5"/>
        <v>0</v>
      </c>
      <c r="I41" s="56">
        <f t="shared" si="6"/>
        <v>0</v>
      </c>
      <c r="J41" s="58">
        <v>18</v>
      </c>
      <c r="K41" s="59">
        <f t="shared" si="4"/>
        <v>16600.14</v>
      </c>
      <c r="L41" s="56">
        <f t="shared" si="0"/>
        <v>1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1.4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/>
      <c r="H42" s="53">
        <f t="shared" si="5"/>
        <v>0</v>
      </c>
      <c r="I42" s="56">
        <f t="shared" si="6"/>
        <v>0</v>
      </c>
      <c r="J42" s="58">
        <v>8</v>
      </c>
      <c r="K42" s="59">
        <f t="shared" si="4"/>
        <v>12180</v>
      </c>
      <c r="L42" s="56">
        <f t="shared" si="0"/>
        <v>1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1.4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/>
      <c r="H43" s="53">
        <f t="shared" si="5"/>
        <v>0</v>
      </c>
      <c r="I43" s="56">
        <f t="shared" si="6"/>
        <v>0</v>
      </c>
      <c r="J43" s="58">
        <v>7</v>
      </c>
      <c r="K43" s="59">
        <f t="shared" si="4"/>
        <v>16299.570000000002</v>
      </c>
      <c r="L43" s="56">
        <f t="shared" si="0"/>
        <v>1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1.4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/>
      <c r="H44" s="53">
        <f t="shared" si="5"/>
        <v>0</v>
      </c>
      <c r="I44" s="56">
        <f t="shared" si="6"/>
        <v>0</v>
      </c>
      <c r="J44" s="58">
        <v>6</v>
      </c>
      <c r="K44" s="59">
        <f t="shared" si="4"/>
        <v>20047.68</v>
      </c>
      <c r="L44" s="56">
        <f t="shared" si="0"/>
        <v>1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0.399999999999999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/>
      <c r="H45" s="53">
        <f t="shared" si="5"/>
        <v>0</v>
      </c>
      <c r="I45" s="56">
        <f t="shared" si="6"/>
        <v>0</v>
      </c>
      <c r="J45" s="58">
        <v>43</v>
      </c>
      <c r="K45" s="59">
        <f t="shared" si="4"/>
        <v>38490.160000000003</v>
      </c>
      <c r="L45" s="56">
        <f t="shared" si="0"/>
        <v>1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1.4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/>
      <c r="H46" s="53">
        <f t="shared" si="5"/>
        <v>0</v>
      </c>
      <c r="I46" s="56">
        <f t="shared" si="6"/>
        <v>0</v>
      </c>
      <c r="J46" s="58">
        <v>10.5</v>
      </c>
      <c r="K46" s="59">
        <f t="shared" si="4"/>
        <v>30502.92</v>
      </c>
      <c r="L46" s="56">
        <f t="shared" si="0"/>
        <v>0.35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1.4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/>
      <c r="H47" s="53">
        <f t="shared" si="5"/>
        <v>0</v>
      </c>
      <c r="I47" s="56">
        <f t="shared" si="6"/>
        <v>0</v>
      </c>
      <c r="J47" s="58">
        <v>2</v>
      </c>
      <c r="K47" s="59">
        <f t="shared" si="4"/>
        <v>30280.080000000002</v>
      </c>
      <c r="L47" s="56">
        <f t="shared" si="0"/>
        <v>1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0.399999999999999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/>
      <c r="H48" s="53">
        <f t="shared" si="5"/>
        <v>0</v>
      </c>
      <c r="I48" s="56">
        <f t="shared" si="6"/>
        <v>0</v>
      </c>
      <c r="J48" s="58">
        <v>6500</v>
      </c>
      <c r="K48" s="59">
        <f t="shared" si="4"/>
        <v>590980</v>
      </c>
      <c r="L48" s="56">
        <f t="shared" si="0"/>
        <v>1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0.399999999999999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/>
      <c r="H49" s="53">
        <f t="shared" si="5"/>
        <v>0</v>
      </c>
      <c r="I49" s="56">
        <f t="shared" si="6"/>
        <v>0</v>
      </c>
      <c r="J49" s="58">
        <f>4895+1329.5115+370</f>
        <v>6594.5115000000005</v>
      </c>
      <c r="K49" s="59">
        <f t="shared" si="4"/>
        <v>269451.73989000003</v>
      </c>
      <c r="L49" s="56">
        <f t="shared" si="0"/>
        <v>2.665633817050002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0.399999999999999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/>
      <c r="H50" s="53">
        <f t="shared" si="5"/>
        <v>0</v>
      </c>
      <c r="I50" s="56">
        <f t="shared" si="6"/>
        <v>0</v>
      </c>
      <c r="J50" s="58">
        <v>8550</v>
      </c>
      <c r="K50" s="59">
        <f t="shared" si="4"/>
        <v>381244.50000000006</v>
      </c>
      <c r="L50" s="56">
        <f t="shared" si="0"/>
        <v>0.78896373535111197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0.399999999999999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/>
      <c r="H51" s="53">
        <f t="shared" si="5"/>
        <v>0</v>
      </c>
      <c r="I51" s="56">
        <f t="shared" si="6"/>
        <v>0</v>
      </c>
      <c r="J51" s="58">
        <v>68</v>
      </c>
      <c r="K51" s="59">
        <f t="shared" si="4"/>
        <v>19176</v>
      </c>
      <c r="L51" s="56">
        <f t="shared" si="0"/>
        <v>1.4166666666666667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0.399999999999999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/>
      <c r="H52" s="53">
        <f t="shared" si="5"/>
        <v>0</v>
      </c>
      <c r="I52" s="56">
        <f t="shared" si="6"/>
        <v>0</v>
      </c>
      <c r="J52" s="58">
        <v>30</v>
      </c>
      <c r="K52" s="59">
        <f t="shared" si="4"/>
        <v>8580.9</v>
      </c>
      <c r="L52" s="56">
        <f t="shared" si="0"/>
        <v>1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0.399999999999999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/>
      <c r="H53" s="53">
        <f t="shared" si="5"/>
        <v>0</v>
      </c>
      <c r="I53" s="56">
        <f t="shared" si="6"/>
        <v>0</v>
      </c>
      <c r="J53" s="58">
        <v>1</v>
      </c>
      <c r="K53" s="59">
        <f t="shared" si="4"/>
        <v>602.53</v>
      </c>
      <c r="L53" s="56">
        <f t="shared" si="0"/>
        <v>0.2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1.4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/>
      <c r="H54" s="53">
        <f t="shared" si="5"/>
        <v>0</v>
      </c>
      <c r="I54" s="56">
        <f t="shared" si="6"/>
        <v>0</v>
      </c>
      <c r="J54" s="58">
        <v>1</v>
      </c>
      <c r="K54" s="59">
        <f t="shared" si="4"/>
        <v>255.59</v>
      </c>
      <c r="L54" s="56">
        <f t="shared" si="0"/>
        <v>0.04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1.4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1.4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0.399999999999999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/>
      <c r="H57" s="53">
        <f t="shared" si="5"/>
        <v>0</v>
      </c>
      <c r="I57" s="56">
        <f t="shared" si="6"/>
        <v>0</v>
      </c>
      <c r="J57" s="58">
        <v>56840</v>
      </c>
      <c r="K57" s="59">
        <f t="shared" si="4"/>
        <v>182456.4</v>
      </c>
      <c r="L57" s="56">
        <f t="shared" si="0"/>
        <v>1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/>
      <c r="H58" s="53">
        <f t="shared" si="5"/>
        <v>0</v>
      </c>
      <c r="I58" s="56">
        <f t="shared" si="6"/>
        <v>0</v>
      </c>
      <c r="J58" s="58">
        <v>10556</v>
      </c>
      <c r="K58" s="59">
        <f t="shared" si="4"/>
        <v>159923.4</v>
      </c>
      <c r="L58" s="56">
        <f t="shared" si="0"/>
        <v>1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0.399999999999999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/>
      <c r="H59" s="53">
        <f t="shared" si="5"/>
        <v>0</v>
      </c>
      <c r="I59" s="56">
        <f t="shared" si="6"/>
        <v>0</v>
      </c>
      <c r="J59" s="58">
        <v>51156</v>
      </c>
      <c r="K59" s="59">
        <f t="shared" si="4"/>
        <v>30182.039999999997</v>
      </c>
      <c r="L59" s="56">
        <f t="shared" si="0"/>
        <v>1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0.399999999999999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/>
      <c r="H60" s="53">
        <f t="shared" si="5"/>
        <v>0</v>
      </c>
      <c r="I60" s="56">
        <f t="shared" si="6"/>
        <v>0</v>
      </c>
      <c r="J60" s="58">
        <v>48120</v>
      </c>
      <c r="K60" s="59">
        <f t="shared" si="4"/>
        <v>254554.8</v>
      </c>
      <c r="L60" s="56">
        <f t="shared" si="0"/>
        <v>0.98768472906403937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1.4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0.399999999999999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1.4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/>
      <c r="H63" s="53">
        <f t="shared" si="5"/>
        <v>0</v>
      </c>
      <c r="I63" s="56">
        <f t="shared" si="6"/>
        <v>0</v>
      </c>
      <c r="J63" s="58">
        <v>19000.8</v>
      </c>
      <c r="K63" s="59">
        <f t="shared" si="4"/>
        <v>84173.543999999994</v>
      </c>
      <c r="L63" s="56">
        <f t="shared" si="0"/>
        <v>0.99999989474128514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1.4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1.4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1.4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/>
      <c r="H66" s="53"/>
      <c r="I66" s="56">
        <f t="shared" si="6"/>
        <v>0</v>
      </c>
      <c r="J66" s="58">
        <v>51.16</v>
      </c>
      <c r="K66" s="59">
        <v>89783.75</v>
      </c>
      <c r="L66" s="56">
        <f t="shared" si="0"/>
        <v>0.99990231257744289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1.4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/>
      <c r="H67" s="53"/>
      <c r="I67" s="56">
        <f t="shared" si="6"/>
        <v>0</v>
      </c>
      <c r="J67" s="58">
        <v>144.13999999999999</v>
      </c>
      <c r="K67" s="59">
        <f t="shared" si="4"/>
        <v>129504.02439999999</v>
      </c>
      <c r="L67" s="56">
        <f t="shared" si="0"/>
        <v>0.98614579413676307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1.4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/>
      <c r="H68" s="53"/>
      <c r="I68" s="56">
        <f t="shared" si="6"/>
        <v>0</v>
      </c>
      <c r="J68" s="58">
        <v>0.11</v>
      </c>
      <c r="K68" s="59">
        <v>32313.1</v>
      </c>
      <c r="L68" s="56">
        <f t="shared" si="0"/>
        <v>0.98181805177243375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1.4" x14ac:dyDescent="0.2">
      <c r="B69" s="57"/>
      <c r="C69" s="46"/>
      <c r="D69" s="47"/>
      <c r="E69" s="58"/>
      <c r="F69" s="51"/>
      <c r="G69" s="58"/>
      <c r="H69" s="53"/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1.4" x14ac:dyDescent="0.2">
      <c r="B70" s="48">
        <v>5</v>
      </c>
      <c r="C70" s="49" t="s">
        <v>130</v>
      </c>
      <c r="D70" s="47"/>
      <c r="E70" s="58"/>
      <c r="F70" s="51"/>
      <c r="G70" s="58"/>
      <c r="H70" s="53"/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1.4" x14ac:dyDescent="0.2">
      <c r="B71" s="57" t="s">
        <v>42</v>
      </c>
      <c r="C71" s="60" t="s">
        <v>131</v>
      </c>
      <c r="D71" s="47"/>
      <c r="E71" s="58"/>
      <c r="F71" s="51"/>
      <c r="G71" s="58"/>
      <c r="H71" s="53"/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1.4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/>
      <c r="H72" s="80">
        <f t="shared" si="5"/>
        <v>0</v>
      </c>
      <c r="I72" s="81">
        <f t="shared" si="6"/>
        <v>0</v>
      </c>
      <c r="J72" s="78">
        <f>27.975+1.95+21.228</f>
        <v>51.153000000000006</v>
      </c>
      <c r="K72" s="82">
        <f t="shared" si="4"/>
        <v>10465.9038</v>
      </c>
      <c r="L72" s="81">
        <f t="shared" si="0"/>
        <v>0.99990226357558942</v>
      </c>
      <c r="M72" s="80">
        <v>51.152999999999999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1.4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/>
      <c r="H73" s="53">
        <f t="shared" si="5"/>
        <v>0</v>
      </c>
      <c r="I73" s="56">
        <f t="shared" si="6"/>
        <v>0</v>
      </c>
      <c r="J73" s="58">
        <v>123.04</v>
      </c>
      <c r="K73" s="59">
        <f t="shared" si="4"/>
        <v>25173.984</v>
      </c>
      <c r="L73" s="56">
        <f t="shared" si="0"/>
        <v>0.84178838983340754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1.4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1.4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0.399999999999999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1.4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0.399999999999999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1.4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1.4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9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0.399999999999999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1.4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/>
      <c r="H83" s="53">
        <f t="shared" si="10"/>
        <v>0</v>
      </c>
      <c r="I83" s="56">
        <f t="shared" si="11"/>
        <v>0</v>
      </c>
      <c r="J83" s="58">
        <v>90</v>
      </c>
      <c r="K83" s="59">
        <f t="shared" si="4"/>
        <v>15370.2</v>
      </c>
      <c r="L83" s="56">
        <f t="shared" si="8"/>
        <v>1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1.4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/>
      <c r="H84" s="53">
        <f t="shared" si="10"/>
        <v>0</v>
      </c>
      <c r="I84" s="56">
        <f t="shared" si="11"/>
        <v>0</v>
      </c>
      <c r="J84" s="58">
        <v>50</v>
      </c>
      <c r="K84" s="59">
        <f t="shared" si="4"/>
        <v>6434</v>
      </c>
      <c r="L84" s="56">
        <f t="shared" si="8"/>
        <v>1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0.399999999999999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/>
      <c r="H85" s="53">
        <f t="shared" si="10"/>
        <v>0</v>
      </c>
      <c r="I85" s="56">
        <f t="shared" si="11"/>
        <v>0</v>
      </c>
      <c r="J85" s="58">
        <v>90</v>
      </c>
      <c r="K85" s="59">
        <f t="shared" si="4"/>
        <v>25179.3</v>
      </c>
      <c r="L85" s="56">
        <f t="shared" si="8"/>
        <v>1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0.6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0.6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30.6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1.4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0.399999999999999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1.4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1.4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/>
      <c r="H93" s="53">
        <f t="shared" si="12"/>
        <v>0</v>
      </c>
      <c r="I93" s="56">
        <f t="shared" si="13"/>
        <v>0</v>
      </c>
      <c r="J93" s="58">
        <v>201.1</v>
      </c>
      <c r="K93" s="59">
        <f t="shared" si="14"/>
        <v>44467.231999999996</v>
      </c>
      <c r="L93" s="56">
        <f t="shared" si="8"/>
        <v>1.0906305410783526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/>
      <c r="H94" s="53">
        <f t="shared" si="12"/>
        <v>0</v>
      </c>
      <c r="I94" s="56">
        <f t="shared" si="13"/>
        <v>0</v>
      </c>
      <c r="J94" s="58">
        <v>16.5</v>
      </c>
      <c r="K94" s="59">
        <f t="shared" si="14"/>
        <v>2922.9749999999999</v>
      </c>
      <c r="L94" s="56">
        <f t="shared" si="8"/>
        <v>0.39285714285714285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/>
      <c r="H95" s="53">
        <f t="shared" si="12"/>
        <v>0</v>
      </c>
      <c r="I95" s="56">
        <f t="shared" si="13"/>
        <v>0</v>
      </c>
      <c r="J95" s="58">
        <v>25</v>
      </c>
      <c r="K95" s="59">
        <f t="shared" si="14"/>
        <v>1181.5</v>
      </c>
      <c r="L95" s="56">
        <f t="shared" si="8"/>
        <v>1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/>
      <c r="H96" s="80">
        <f t="shared" si="12"/>
        <v>0</v>
      </c>
      <c r="I96" s="81">
        <f t="shared" si="13"/>
        <v>0</v>
      </c>
      <c r="J96" s="78">
        <v>20</v>
      </c>
      <c r="K96" s="82">
        <f t="shared" si="14"/>
        <v>1409.8</v>
      </c>
      <c r="L96" s="81">
        <f t="shared" si="8"/>
        <v>1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/>
      <c r="H97" s="53">
        <f t="shared" si="12"/>
        <v>0</v>
      </c>
      <c r="I97" s="56">
        <f t="shared" si="13"/>
        <v>0</v>
      </c>
      <c r="J97" s="58">
        <v>17</v>
      </c>
      <c r="K97" s="59">
        <f t="shared" si="14"/>
        <v>1583.21</v>
      </c>
      <c r="L97" s="56">
        <f t="shared" si="8"/>
        <v>1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/>
      <c r="H98" s="53">
        <f t="shared" si="12"/>
        <v>0</v>
      </c>
      <c r="I98" s="56">
        <f t="shared" si="13"/>
        <v>0</v>
      </c>
      <c r="J98" s="58">
        <v>4</v>
      </c>
      <c r="K98" s="59">
        <f t="shared" si="14"/>
        <v>1830.96</v>
      </c>
      <c r="L98" s="56">
        <f t="shared" si="8"/>
        <v>0.4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/>
      <c r="H99" s="53">
        <f t="shared" si="12"/>
        <v>0</v>
      </c>
      <c r="I99" s="56">
        <f t="shared" si="13"/>
        <v>0</v>
      </c>
      <c r="J99" s="58">
        <v>8901.4599999999991</v>
      </c>
      <c r="K99" s="59">
        <f t="shared" si="14"/>
        <v>644999.79159999988</v>
      </c>
      <c r="L99" s="56">
        <f t="shared" si="8"/>
        <v>1</v>
      </c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1.4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61" t="s">
        <v>16</v>
      </c>
      <c r="C101" s="161"/>
      <c r="D101" s="162">
        <f>Q101</f>
        <v>4062111.2387377592</v>
      </c>
      <c r="E101" s="162"/>
      <c r="F101" s="162"/>
      <c r="G101" s="72"/>
      <c r="H101" s="73"/>
      <c r="I101" s="74">
        <f>H101/D101</f>
        <v>0</v>
      </c>
      <c r="J101" s="72"/>
      <c r="K101" s="73">
        <f>SUM(K16:K100)-0.17</f>
        <v>4056891.0013899999</v>
      </c>
      <c r="L101" s="74">
        <f>K101/D101</f>
        <v>0.99871489552083725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5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5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5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5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5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0.99871489552083725</v>
      </c>
      <c r="I106" s="32"/>
      <c r="J106" s="30"/>
      <c r="K106" s="30" t="str">
        <f>J13</f>
        <v xml:space="preserve">15ª MEDIÇÃO </v>
      </c>
      <c r="L106" s="32"/>
      <c r="M106" s="155">
        <f>K101</f>
        <v>4056891.0013899999</v>
      </c>
      <c r="N106" s="155"/>
      <c r="O106" s="32"/>
    </row>
    <row r="107" spans="2:17" s="26" customFormat="1" ht="12.75" customHeight="1" x14ac:dyDescent="0.25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55">
        <f>N101</f>
        <v>4056891.0013899999</v>
      </c>
      <c r="N107" s="155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56">
        <f>IF(N101&lt;C104,C104-N101,"R$ 0,00")</f>
        <v>5220.2386100003496</v>
      </c>
      <c r="N108" s="156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5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5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5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N171"/>
  <sheetViews>
    <sheetView tabSelected="1" view="pageBreakPreview" topLeftCell="A19" zoomScaleNormal="100" zoomScaleSheetLayoutView="100" workbookViewId="0">
      <selection activeCell="D30" sqref="D30"/>
    </sheetView>
  </sheetViews>
  <sheetFormatPr defaultColWidth="9.109375" defaultRowHeight="13.2" x14ac:dyDescent="0.25"/>
  <cols>
    <col min="1" max="1" width="13" style="104" customWidth="1"/>
    <col min="2" max="2" width="13.88671875" style="104" customWidth="1"/>
    <col min="3" max="3" width="10.88671875" style="104" customWidth="1"/>
    <col min="4" max="4" width="71.6640625" style="104" customWidth="1"/>
    <col min="5" max="5" width="5.6640625" style="104" customWidth="1"/>
    <col min="6" max="6" width="8.5546875" style="104" bestFit="1" customWidth="1"/>
    <col min="7" max="7" width="13.109375" style="104" customWidth="1"/>
    <col min="8" max="8" width="14.88671875" style="104" customWidth="1"/>
    <col min="9" max="9" width="12.44140625" style="104" customWidth="1"/>
    <col min="10" max="10" width="14.88671875" style="104" customWidth="1"/>
    <col min="11" max="11" width="14" style="102" hidden="1" customWidth="1"/>
    <col min="12" max="12" width="9.109375" style="103" hidden="1" customWidth="1"/>
    <col min="13" max="14" width="0" style="104" hidden="1" customWidth="1"/>
    <col min="15" max="16384" width="9.109375" style="104"/>
  </cols>
  <sheetData>
    <row r="1" spans="1:13" ht="12.75" customHeight="1" x14ac:dyDescent="0.25">
      <c r="A1" s="165"/>
      <c r="B1" s="166"/>
      <c r="C1" s="166"/>
      <c r="D1" s="166"/>
      <c r="E1" s="166"/>
      <c r="F1" s="166"/>
      <c r="G1" s="166"/>
      <c r="H1" s="167"/>
      <c r="I1" s="204" t="s">
        <v>493</v>
      </c>
      <c r="J1" s="205"/>
    </row>
    <row r="2" spans="1:13" ht="12.75" customHeight="1" thickBot="1" x14ac:dyDescent="0.3">
      <c r="A2" s="168"/>
      <c r="B2" s="169"/>
      <c r="C2" s="169"/>
      <c r="D2" s="169"/>
      <c r="E2" s="169"/>
      <c r="F2" s="169"/>
      <c r="G2" s="169"/>
      <c r="H2" s="170"/>
      <c r="I2" s="206"/>
      <c r="J2" s="207"/>
    </row>
    <row r="3" spans="1:13" ht="15" customHeight="1" x14ac:dyDescent="0.25">
      <c r="A3" s="171"/>
      <c r="B3" s="172"/>
      <c r="C3" s="172"/>
      <c r="D3" s="172"/>
      <c r="E3" s="172"/>
      <c r="F3" s="172"/>
      <c r="G3" s="172"/>
      <c r="H3" s="173"/>
      <c r="I3" s="206"/>
      <c r="J3" s="207"/>
    </row>
    <row r="4" spans="1:13" ht="15" customHeight="1" x14ac:dyDescent="0.25">
      <c r="A4" s="171" t="s">
        <v>492</v>
      </c>
      <c r="B4" s="172"/>
      <c r="C4" s="172"/>
      <c r="D4" s="172"/>
      <c r="E4" s="172"/>
      <c r="F4" s="172"/>
      <c r="G4" s="172"/>
      <c r="H4" s="173"/>
      <c r="I4" s="206"/>
      <c r="J4" s="207"/>
    </row>
    <row r="5" spans="1:13" ht="15" customHeight="1" x14ac:dyDescent="0.25">
      <c r="A5" s="171"/>
      <c r="B5" s="172"/>
      <c r="C5" s="172"/>
      <c r="D5" s="172"/>
      <c r="E5" s="172"/>
      <c r="F5" s="172"/>
      <c r="G5" s="172"/>
      <c r="H5" s="173"/>
      <c r="I5" s="206"/>
      <c r="J5" s="207"/>
      <c r="L5" s="105"/>
    </row>
    <row r="6" spans="1:13" ht="12" customHeight="1" thickBot="1" x14ac:dyDescent="0.3">
      <c r="A6" s="174"/>
      <c r="B6" s="175"/>
      <c r="C6" s="175"/>
      <c r="D6" s="175"/>
      <c r="E6" s="175"/>
      <c r="F6" s="175"/>
      <c r="G6" s="175"/>
      <c r="H6" s="176"/>
      <c r="I6" s="208"/>
      <c r="J6" s="209"/>
      <c r="K6" s="106"/>
      <c r="L6" s="105"/>
      <c r="M6" s="103"/>
    </row>
    <row r="7" spans="1:13" ht="15.6" x14ac:dyDescent="0.25">
      <c r="A7" s="183" t="s">
        <v>191</v>
      </c>
      <c r="B7" s="184"/>
      <c r="C7" s="184"/>
      <c r="D7" s="184"/>
      <c r="E7" s="184"/>
      <c r="F7" s="184"/>
      <c r="G7" s="184"/>
      <c r="H7" s="184"/>
      <c r="I7" s="99"/>
      <c r="J7" s="99"/>
    </row>
    <row r="8" spans="1:13" ht="12.75" customHeight="1" x14ac:dyDescent="0.25">
      <c r="A8" s="90"/>
      <c r="B8" s="91"/>
      <c r="C8" s="97"/>
      <c r="D8" s="91"/>
      <c r="E8" s="91"/>
      <c r="F8" s="91"/>
      <c r="G8" s="92"/>
      <c r="H8" s="92"/>
      <c r="I8" s="92"/>
      <c r="J8" s="92"/>
    </row>
    <row r="9" spans="1:13" x14ac:dyDescent="0.25">
      <c r="A9" s="180" t="s">
        <v>482</v>
      </c>
      <c r="B9" s="181"/>
      <c r="C9" s="178" t="s">
        <v>461</v>
      </c>
      <c r="D9" s="178"/>
      <c r="E9" s="178"/>
      <c r="F9" s="178"/>
      <c r="G9" s="178"/>
      <c r="H9" s="100"/>
      <c r="I9" s="100"/>
      <c r="J9" s="100"/>
    </row>
    <row r="10" spans="1:13" x14ac:dyDescent="0.25">
      <c r="A10" s="180" t="s">
        <v>483</v>
      </c>
      <c r="B10" s="181"/>
      <c r="C10" s="178" t="s">
        <v>295</v>
      </c>
      <c r="D10" s="178"/>
      <c r="E10" s="178"/>
      <c r="F10" s="178"/>
      <c r="G10" s="178"/>
      <c r="H10" s="178"/>
      <c r="I10" s="98"/>
      <c r="J10" s="98"/>
    </row>
    <row r="11" spans="1:13" x14ac:dyDescent="0.25">
      <c r="A11" s="180" t="s">
        <v>484</v>
      </c>
      <c r="B11" s="181"/>
      <c r="C11" s="186" t="s">
        <v>217</v>
      </c>
      <c r="D11" s="186"/>
      <c r="E11" s="186"/>
      <c r="F11" s="186"/>
      <c r="G11" s="186"/>
      <c r="H11" s="100"/>
      <c r="I11" s="100"/>
      <c r="J11" s="100"/>
    </row>
    <row r="12" spans="1:13" x14ac:dyDescent="0.25">
      <c r="A12" s="180" t="s">
        <v>485</v>
      </c>
      <c r="B12" s="181"/>
      <c r="C12" s="188" t="s">
        <v>200</v>
      </c>
      <c r="D12" s="188"/>
      <c r="E12" s="188"/>
      <c r="F12" s="188"/>
      <c r="G12" s="188"/>
      <c r="H12" s="92"/>
      <c r="I12" s="92"/>
      <c r="J12" s="92"/>
    </row>
    <row r="13" spans="1:13" x14ac:dyDescent="0.25">
      <c r="A13" s="180" t="s">
        <v>486</v>
      </c>
      <c r="B13" s="181"/>
      <c r="C13" s="187" t="s">
        <v>466</v>
      </c>
      <c r="D13" s="187"/>
      <c r="E13" s="187"/>
      <c r="F13" s="187"/>
      <c r="G13" s="187"/>
      <c r="H13" s="92"/>
      <c r="I13" s="92"/>
      <c r="J13" s="92"/>
    </row>
    <row r="14" spans="1:13" x14ac:dyDescent="0.25">
      <c r="A14" s="180" t="s">
        <v>487</v>
      </c>
      <c r="B14" s="181"/>
      <c r="C14" s="179">
        <v>0.26579999999999998</v>
      </c>
      <c r="D14" s="179"/>
      <c r="E14" s="179"/>
      <c r="F14" s="179"/>
      <c r="G14" s="179"/>
      <c r="H14" s="101"/>
      <c r="I14" s="101"/>
      <c r="J14" s="101"/>
    </row>
    <row r="15" spans="1:13" x14ac:dyDescent="0.25">
      <c r="A15" s="180" t="s">
        <v>488</v>
      </c>
      <c r="B15" s="181"/>
      <c r="C15" s="179" t="s">
        <v>215</v>
      </c>
      <c r="D15" s="179"/>
      <c r="E15" s="179"/>
      <c r="F15" s="179"/>
      <c r="G15" s="179"/>
      <c r="H15" s="101"/>
      <c r="I15" s="101"/>
      <c r="J15" s="101"/>
    </row>
    <row r="16" spans="1:13" x14ac:dyDescent="0.25">
      <c r="A16" s="180" t="s">
        <v>489</v>
      </c>
      <c r="B16" s="181"/>
      <c r="C16" s="187" t="s">
        <v>190</v>
      </c>
      <c r="D16" s="187"/>
      <c r="E16" s="187"/>
      <c r="F16" s="187"/>
      <c r="G16" s="187"/>
      <c r="H16" s="92"/>
      <c r="I16" s="92"/>
      <c r="J16" s="92"/>
    </row>
    <row r="17" spans="1:14" ht="12.75" customHeight="1" x14ac:dyDescent="0.25">
      <c r="A17" s="93"/>
      <c r="B17" s="94"/>
      <c r="C17" s="95"/>
      <c r="D17" s="94"/>
      <c r="E17" s="94"/>
      <c r="F17" s="94"/>
      <c r="G17" s="96"/>
      <c r="H17" s="96"/>
      <c r="I17" s="92"/>
      <c r="J17" s="92"/>
    </row>
    <row r="18" spans="1:14" x14ac:dyDescent="0.25">
      <c r="A18" s="192" t="s">
        <v>9</v>
      </c>
      <c r="B18" s="192" t="s">
        <v>201</v>
      </c>
      <c r="C18" s="192" t="s">
        <v>202</v>
      </c>
      <c r="D18" s="192" t="s">
        <v>10</v>
      </c>
      <c r="E18" s="194" t="s">
        <v>185</v>
      </c>
      <c r="F18" s="194"/>
      <c r="G18" s="194"/>
      <c r="H18" s="194"/>
      <c r="I18" s="196" t="s">
        <v>480</v>
      </c>
      <c r="J18" s="197"/>
      <c r="M18" s="150"/>
      <c r="N18" s="150"/>
    </row>
    <row r="19" spans="1:14" x14ac:dyDescent="0.25">
      <c r="A19" s="193"/>
      <c r="B19" s="193"/>
      <c r="C19" s="193"/>
      <c r="D19" s="193"/>
      <c r="E19" s="193" t="s">
        <v>186</v>
      </c>
      <c r="F19" s="195" t="s">
        <v>12</v>
      </c>
      <c r="G19" s="185" t="s">
        <v>459</v>
      </c>
      <c r="H19" s="185" t="s">
        <v>207</v>
      </c>
      <c r="I19" s="198" t="s">
        <v>481</v>
      </c>
      <c r="J19" s="200" t="s">
        <v>207</v>
      </c>
      <c r="M19" s="150"/>
      <c r="N19" s="154">
        <v>0.309</v>
      </c>
    </row>
    <row r="20" spans="1:14" x14ac:dyDescent="0.25">
      <c r="A20" s="193"/>
      <c r="B20" s="193"/>
      <c r="C20" s="193"/>
      <c r="D20" s="193"/>
      <c r="E20" s="193"/>
      <c r="F20" s="195"/>
      <c r="G20" s="185"/>
      <c r="H20" s="185"/>
      <c r="I20" s="199"/>
      <c r="J20" s="201"/>
      <c r="M20" s="150"/>
      <c r="N20" s="150"/>
    </row>
    <row r="21" spans="1:14" x14ac:dyDescent="0.25">
      <c r="A21" s="107">
        <v>1</v>
      </c>
      <c r="B21" s="108"/>
      <c r="C21" s="109"/>
      <c r="D21" s="110" t="s">
        <v>188</v>
      </c>
      <c r="E21" s="108"/>
      <c r="F21" s="109"/>
      <c r="G21" s="111"/>
      <c r="H21" s="112"/>
      <c r="I21" s="112"/>
      <c r="J21" s="113"/>
      <c r="K21" s="114" t="s">
        <v>462</v>
      </c>
      <c r="L21" s="115"/>
      <c r="M21" s="150"/>
      <c r="N21" s="150"/>
    </row>
    <row r="22" spans="1:14" x14ac:dyDescent="0.25">
      <c r="A22" s="116" t="s">
        <v>187</v>
      </c>
      <c r="B22" s="116" t="s">
        <v>200</v>
      </c>
      <c r="C22" s="116">
        <v>20305</v>
      </c>
      <c r="D22" s="117" t="s">
        <v>227</v>
      </c>
      <c r="E22" s="116" t="s">
        <v>228</v>
      </c>
      <c r="F22" s="118">
        <v>2.5</v>
      </c>
      <c r="G22" s="119">
        <v>190.72</v>
      </c>
      <c r="H22" s="120">
        <f>ROUND(F22*G22,2)</f>
        <v>476.8</v>
      </c>
      <c r="I22" s="153"/>
      <c r="J22" s="121">
        <f>IF(ROUND(I22*F22,2)&gt;H22, "NÃO ATENDE",ROUND(I22*F22,2))</f>
        <v>0</v>
      </c>
      <c r="K22" s="122">
        <v>197.23</v>
      </c>
      <c r="L22" s="103">
        <f>H22/$H$164</f>
        <v>6.7855728247371932E-4</v>
      </c>
      <c r="M22" s="150"/>
      <c r="N22" s="150"/>
    </row>
    <row r="23" spans="1:14" ht="39.6" x14ac:dyDescent="0.25">
      <c r="A23" s="116" t="s">
        <v>204</v>
      </c>
      <c r="B23" s="116" t="s">
        <v>200</v>
      </c>
      <c r="C23" s="116">
        <v>20350</v>
      </c>
      <c r="D23" s="117" t="s">
        <v>296</v>
      </c>
      <c r="E23" s="116" t="s">
        <v>18</v>
      </c>
      <c r="F23" s="118">
        <v>88.46</v>
      </c>
      <c r="G23" s="119">
        <v>137.13999999999999</v>
      </c>
      <c r="H23" s="120">
        <f>ROUND(F23*G23,2)</f>
        <v>12131.4</v>
      </c>
      <c r="I23" s="153"/>
      <c r="J23" s="121">
        <f>IF(ROUND(I23*F23,2)&gt;H23, "NÃO ATENDE",ROUND(I23*F23,2))</f>
        <v>0</v>
      </c>
      <c r="K23" s="122">
        <v>141.82</v>
      </c>
      <c r="L23" s="103">
        <f>H23/$H$164</f>
        <v>1.7264785689181369E-2</v>
      </c>
      <c r="M23" s="150">
        <f>ROUND(K23/(1+$N$19),2)</f>
        <v>108.34</v>
      </c>
      <c r="N23" s="150">
        <f>ROUND(M23*(1+$C$14),2)</f>
        <v>137.13999999999999</v>
      </c>
    </row>
    <row r="24" spans="1:14" x14ac:dyDescent="0.25">
      <c r="A24" s="123" t="s">
        <v>205</v>
      </c>
      <c r="B24" s="116"/>
      <c r="C24" s="116"/>
      <c r="D24" s="124" t="s">
        <v>192</v>
      </c>
      <c r="E24" s="116"/>
      <c r="F24" s="118"/>
      <c r="G24" s="119"/>
      <c r="H24" s="125">
        <f>ROUND(SUM(H22:H23),2)</f>
        <v>12608.2</v>
      </c>
      <c r="I24" s="125"/>
      <c r="J24" s="125">
        <f>IF(ROUND(SUM(J22:J23),2)&gt;H24, "NÃO ATENDE",ROUND(SUM(J22:J23),2))</f>
        <v>0</v>
      </c>
      <c r="K24" s="122"/>
    </row>
    <row r="25" spans="1:14" x14ac:dyDescent="0.25">
      <c r="A25" s="107">
        <v>2</v>
      </c>
      <c r="B25" s="108"/>
      <c r="C25" s="108"/>
      <c r="D25" s="110" t="s">
        <v>297</v>
      </c>
      <c r="E25" s="108"/>
      <c r="F25" s="108"/>
      <c r="G25" s="108"/>
      <c r="H25" s="108"/>
      <c r="I25" s="108"/>
      <c r="J25" s="126"/>
      <c r="K25" s="122"/>
      <c r="L25" s="103">
        <f>H25/$H$164</f>
        <v>0</v>
      </c>
    </row>
    <row r="26" spans="1:14" ht="26.4" x14ac:dyDescent="0.25">
      <c r="A26" s="123" t="s">
        <v>189</v>
      </c>
      <c r="B26" s="116" t="s">
        <v>200</v>
      </c>
      <c r="C26" s="116">
        <v>50112</v>
      </c>
      <c r="D26" s="117" t="s">
        <v>298</v>
      </c>
      <c r="E26" s="116" t="s">
        <v>228</v>
      </c>
      <c r="F26" s="118">
        <v>44.26</v>
      </c>
      <c r="G26" s="119">
        <v>119.82</v>
      </c>
      <c r="H26" s="120">
        <f>ROUND(F26*G26,2)</f>
        <v>5303.23</v>
      </c>
      <c r="I26" s="153"/>
      <c r="J26" s="121">
        <f t="shared" ref="J26:J27" si="0">IF(ROUND(I26*F26,2)&gt;H26, "NÃO ATENDE",ROUND(I26*F26,2))</f>
        <v>0</v>
      </c>
      <c r="K26" s="122">
        <v>123.91</v>
      </c>
      <c r="L26" s="103">
        <f>H26/$H$164</f>
        <v>7.5472846835845254E-3</v>
      </c>
    </row>
    <row r="27" spans="1:14" ht="39.6" x14ac:dyDescent="0.25">
      <c r="A27" s="123" t="s">
        <v>194</v>
      </c>
      <c r="B27" s="116" t="s">
        <v>200</v>
      </c>
      <c r="C27" s="116">
        <v>50601</v>
      </c>
      <c r="D27" s="117" t="s">
        <v>490</v>
      </c>
      <c r="E27" s="116" t="s">
        <v>228</v>
      </c>
      <c r="F27" s="118">
        <v>218.22</v>
      </c>
      <c r="G27" s="119">
        <v>51.25</v>
      </c>
      <c r="H27" s="120">
        <f>ROUND(F27*G27,2)</f>
        <v>11183.78</v>
      </c>
      <c r="I27" s="153"/>
      <c r="J27" s="121">
        <f t="shared" si="0"/>
        <v>0</v>
      </c>
      <c r="K27" s="122">
        <v>53</v>
      </c>
      <c r="L27" s="103">
        <f>H27/$H$164</f>
        <v>1.5916181553238113E-2</v>
      </c>
      <c r="M27" s="150">
        <f>ROUND(K27/(1+$N$19),2)</f>
        <v>40.49</v>
      </c>
      <c r="N27" s="150">
        <f>ROUND(M27*(1+$C$14),2)</f>
        <v>51.25</v>
      </c>
    </row>
    <row r="28" spans="1:14" x14ac:dyDescent="0.25">
      <c r="A28" s="123" t="s">
        <v>467</v>
      </c>
      <c r="B28" s="116"/>
      <c r="C28" s="116"/>
      <c r="D28" s="124" t="s">
        <v>193</v>
      </c>
      <c r="E28" s="116"/>
      <c r="F28" s="118"/>
      <c r="G28" s="119"/>
      <c r="H28" s="125">
        <f>SUM(H26:H27)</f>
        <v>16487.010000000002</v>
      </c>
      <c r="I28" s="125"/>
      <c r="J28" s="125">
        <f>SUM(J26:J27)</f>
        <v>0</v>
      </c>
      <c r="K28" s="122"/>
    </row>
    <row r="29" spans="1:14" x14ac:dyDescent="0.25">
      <c r="A29" s="107" t="s">
        <v>300</v>
      </c>
      <c r="B29" s="107"/>
      <c r="C29" s="107"/>
      <c r="D29" s="110" t="s">
        <v>299</v>
      </c>
      <c r="E29" s="108"/>
      <c r="F29" s="108"/>
      <c r="G29" s="108"/>
      <c r="H29" s="108"/>
      <c r="I29" s="108"/>
      <c r="J29" s="126"/>
      <c r="K29" s="122"/>
      <c r="L29" s="103">
        <f>H29/$H$164</f>
        <v>0</v>
      </c>
    </row>
    <row r="30" spans="1:14" ht="37.5" customHeight="1" x14ac:dyDescent="0.25">
      <c r="A30" s="123" t="s">
        <v>211</v>
      </c>
      <c r="B30" s="116" t="s">
        <v>200</v>
      </c>
      <c r="C30" s="116">
        <v>61303</v>
      </c>
      <c r="D30" s="117" t="s">
        <v>301</v>
      </c>
      <c r="E30" s="116" t="s">
        <v>106</v>
      </c>
      <c r="F30" s="118">
        <v>16</v>
      </c>
      <c r="G30" s="119">
        <v>765.33</v>
      </c>
      <c r="H30" s="120">
        <f>ROUND(F30*G30,2)</f>
        <v>12245.28</v>
      </c>
      <c r="I30" s="153"/>
      <c r="J30" s="121">
        <f t="shared" ref="J30:J33" si="1">IF(ROUND(I30*F30,2)&gt;H30, "NÃO ATENDE",ROUND(I30*F30,2))</f>
        <v>0</v>
      </c>
      <c r="K30" s="122">
        <v>791.45</v>
      </c>
      <c r="L30" s="103">
        <f>H30/$H$164</f>
        <v>1.7426853858913141E-2</v>
      </c>
    </row>
    <row r="31" spans="1:14" ht="37.5" customHeight="1" x14ac:dyDescent="0.25">
      <c r="A31" s="123" t="s">
        <v>203</v>
      </c>
      <c r="B31" s="116" t="s">
        <v>200</v>
      </c>
      <c r="C31" s="116">
        <v>61304</v>
      </c>
      <c r="D31" s="117" t="s">
        <v>302</v>
      </c>
      <c r="E31" s="116" t="s">
        <v>106</v>
      </c>
      <c r="F31" s="118">
        <v>3</v>
      </c>
      <c r="G31" s="119">
        <v>792.81</v>
      </c>
      <c r="H31" s="120">
        <f>ROUND(F31*G31,2)</f>
        <v>2378.4299999999998</v>
      </c>
      <c r="I31" s="153"/>
      <c r="J31" s="121">
        <f t="shared" si="1"/>
        <v>0</v>
      </c>
      <c r="K31" s="122">
        <v>819.87</v>
      </c>
      <c r="L31" s="103">
        <f>H31/$H$164</f>
        <v>3.3848594743162079E-3</v>
      </c>
    </row>
    <row r="32" spans="1:14" ht="24.75" customHeight="1" x14ac:dyDescent="0.25">
      <c r="A32" s="123" t="s">
        <v>418</v>
      </c>
      <c r="B32" s="116" t="s">
        <v>200</v>
      </c>
      <c r="C32" s="116">
        <v>60103</v>
      </c>
      <c r="D32" s="117" t="s">
        <v>233</v>
      </c>
      <c r="E32" s="116" t="s">
        <v>106</v>
      </c>
      <c r="F32" s="118">
        <v>6</v>
      </c>
      <c r="G32" s="119">
        <v>259.10000000000002</v>
      </c>
      <c r="H32" s="120">
        <f>ROUND(F32*G32,2)</f>
        <v>1554.6</v>
      </c>
      <c r="I32" s="153"/>
      <c r="J32" s="121">
        <f t="shared" si="1"/>
        <v>0</v>
      </c>
      <c r="K32" s="122">
        <v>267.94</v>
      </c>
      <c r="L32" s="103">
        <f>H32/$H$164</f>
        <v>2.2124269113541189E-3</v>
      </c>
    </row>
    <row r="33" spans="1:12" ht="24.75" customHeight="1" x14ac:dyDescent="0.25">
      <c r="A33" s="123" t="s">
        <v>420</v>
      </c>
      <c r="B33" s="116" t="s">
        <v>200</v>
      </c>
      <c r="C33" s="116">
        <v>60108</v>
      </c>
      <c r="D33" s="117" t="s">
        <v>419</v>
      </c>
      <c r="E33" s="116" t="s">
        <v>106</v>
      </c>
      <c r="F33" s="118">
        <v>1</v>
      </c>
      <c r="G33" s="119">
        <v>306.44</v>
      </c>
      <c r="H33" s="120">
        <f>ROUND(F33*G33,2)</f>
        <v>306.44</v>
      </c>
      <c r="I33" s="153"/>
      <c r="J33" s="121">
        <f t="shared" si="1"/>
        <v>0</v>
      </c>
      <c r="K33" s="122">
        <v>316.89999999999998</v>
      </c>
      <c r="L33" s="103">
        <f>H33/$H$164</f>
        <v>4.3610967626100364E-4</v>
      </c>
    </row>
    <row r="34" spans="1:12" x14ac:dyDescent="0.25">
      <c r="A34" s="123" t="s">
        <v>468</v>
      </c>
      <c r="B34" s="116"/>
      <c r="C34" s="116"/>
      <c r="D34" s="124" t="s">
        <v>219</v>
      </c>
      <c r="E34" s="116"/>
      <c r="F34" s="118"/>
      <c r="G34" s="119"/>
      <c r="H34" s="125">
        <f>SUM(H30:H33)</f>
        <v>16484.75</v>
      </c>
      <c r="I34" s="125"/>
      <c r="J34" s="125">
        <f>SUM(J30:J33)</f>
        <v>0</v>
      </c>
      <c r="K34" s="122"/>
    </row>
    <row r="35" spans="1:12" x14ac:dyDescent="0.25">
      <c r="A35" s="107" t="s">
        <v>304</v>
      </c>
      <c r="B35" s="107"/>
      <c r="C35" s="107"/>
      <c r="D35" s="110" t="s">
        <v>303</v>
      </c>
      <c r="E35" s="108"/>
      <c r="F35" s="108"/>
      <c r="G35" s="108"/>
      <c r="H35" s="108"/>
      <c r="I35" s="108"/>
      <c r="J35" s="126"/>
      <c r="K35" s="122"/>
      <c r="L35" s="103">
        <f t="shared" ref="L35:L46" si="2">H35/$H$164</f>
        <v>0</v>
      </c>
    </row>
    <row r="36" spans="1:12" ht="26.4" x14ac:dyDescent="0.25">
      <c r="A36" s="123" t="s">
        <v>195</v>
      </c>
      <c r="B36" s="116" t="s">
        <v>200</v>
      </c>
      <c r="C36" s="116">
        <v>80201</v>
      </c>
      <c r="D36" s="117" t="s">
        <v>249</v>
      </c>
      <c r="E36" s="116" t="s">
        <v>228</v>
      </c>
      <c r="F36" s="118">
        <v>8.56</v>
      </c>
      <c r="G36" s="119">
        <v>466.3</v>
      </c>
      <c r="H36" s="120">
        <f t="shared" ref="H36:H46" si="3">ROUND(F36*G36,2)</f>
        <v>3991.53</v>
      </c>
      <c r="I36" s="153"/>
      <c r="J36" s="121">
        <f t="shared" ref="J36:J46" si="4">IF(ROUND(I36*F36,2)&gt;H36, "NÃO ATENDE",ROUND(I36*F36,2))</f>
        <v>0</v>
      </c>
      <c r="K36" s="122">
        <v>482.21</v>
      </c>
      <c r="L36" s="103">
        <f t="shared" si="2"/>
        <v>5.6805405824503453E-3</v>
      </c>
    </row>
    <row r="37" spans="1:12" ht="26.4" x14ac:dyDescent="0.25">
      <c r="A37" s="123" t="s">
        <v>197</v>
      </c>
      <c r="B37" s="182" t="s">
        <v>430</v>
      </c>
      <c r="C37" s="182"/>
      <c r="D37" s="117" t="s">
        <v>429</v>
      </c>
      <c r="E37" s="116" t="s">
        <v>106</v>
      </c>
      <c r="F37" s="118">
        <v>3</v>
      </c>
      <c r="G37" s="119">
        <v>1757.33</v>
      </c>
      <c r="H37" s="120">
        <f t="shared" si="3"/>
        <v>5271.99</v>
      </c>
      <c r="I37" s="153"/>
      <c r="J37" s="121">
        <f t="shared" si="4"/>
        <v>0</v>
      </c>
      <c r="K37" s="122">
        <v>1757.33</v>
      </c>
      <c r="L37" s="103">
        <f t="shared" si="2"/>
        <v>7.5028255193553333E-3</v>
      </c>
    </row>
    <row r="38" spans="1:12" ht="12.75" customHeight="1" x14ac:dyDescent="0.25">
      <c r="A38" s="123" t="s">
        <v>212</v>
      </c>
      <c r="B38" s="182" t="s">
        <v>430</v>
      </c>
      <c r="C38" s="182"/>
      <c r="D38" s="117" t="s">
        <v>440</v>
      </c>
      <c r="E38" s="116" t="s">
        <v>106</v>
      </c>
      <c r="F38" s="118">
        <v>1</v>
      </c>
      <c r="G38" s="119">
        <v>850</v>
      </c>
      <c r="H38" s="120">
        <f t="shared" si="3"/>
        <v>850</v>
      </c>
      <c r="I38" s="153"/>
      <c r="J38" s="121">
        <f t="shared" si="4"/>
        <v>0</v>
      </c>
      <c r="K38" s="122">
        <v>850</v>
      </c>
      <c r="L38" s="103">
        <f t="shared" si="2"/>
        <v>1.2096763634703467E-3</v>
      </c>
    </row>
    <row r="39" spans="1:12" ht="26.4" x14ac:dyDescent="0.25">
      <c r="A39" s="123" t="s">
        <v>213</v>
      </c>
      <c r="B39" s="182" t="s">
        <v>430</v>
      </c>
      <c r="C39" s="182"/>
      <c r="D39" s="117" t="s">
        <v>431</v>
      </c>
      <c r="E39" s="116" t="s">
        <v>106</v>
      </c>
      <c r="F39" s="118">
        <v>2</v>
      </c>
      <c r="G39" s="119">
        <v>2466.5</v>
      </c>
      <c r="H39" s="120">
        <f t="shared" si="3"/>
        <v>4933</v>
      </c>
      <c r="I39" s="153"/>
      <c r="J39" s="121">
        <f t="shared" si="4"/>
        <v>0</v>
      </c>
      <c r="K39" s="122">
        <v>2466.5</v>
      </c>
      <c r="L39" s="103">
        <f t="shared" si="2"/>
        <v>7.0203923541167302E-3</v>
      </c>
    </row>
    <row r="40" spans="1:12" ht="26.4" x14ac:dyDescent="0.25">
      <c r="A40" s="123" t="s">
        <v>214</v>
      </c>
      <c r="B40" s="182" t="s">
        <v>430</v>
      </c>
      <c r="C40" s="182"/>
      <c r="D40" s="117" t="s">
        <v>432</v>
      </c>
      <c r="E40" s="116" t="s">
        <v>106</v>
      </c>
      <c r="F40" s="118">
        <v>9</v>
      </c>
      <c r="G40" s="119">
        <v>796.66</v>
      </c>
      <c r="H40" s="120">
        <f t="shared" si="3"/>
        <v>7169.94</v>
      </c>
      <c r="I40" s="153"/>
      <c r="J40" s="121">
        <f t="shared" si="4"/>
        <v>0</v>
      </c>
      <c r="K40" s="122">
        <v>796.66</v>
      </c>
      <c r="L40" s="103">
        <f t="shared" si="2"/>
        <v>1.0203890524118327E-2</v>
      </c>
    </row>
    <row r="41" spans="1:12" ht="26.4" x14ac:dyDescent="0.25">
      <c r="A41" s="123" t="s">
        <v>286</v>
      </c>
      <c r="B41" s="182" t="s">
        <v>430</v>
      </c>
      <c r="C41" s="182"/>
      <c r="D41" s="117" t="s">
        <v>433</v>
      </c>
      <c r="E41" s="116" t="s">
        <v>106</v>
      </c>
      <c r="F41" s="118">
        <v>7</v>
      </c>
      <c r="G41" s="119">
        <v>455.57</v>
      </c>
      <c r="H41" s="120">
        <f t="shared" si="3"/>
        <v>3188.99</v>
      </c>
      <c r="I41" s="153"/>
      <c r="J41" s="121">
        <f t="shared" si="4"/>
        <v>0</v>
      </c>
      <c r="K41" s="122">
        <v>455.57</v>
      </c>
      <c r="L41" s="103">
        <f t="shared" si="2"/>
        <v>4.5384068545215308E-3</v>
      </c>
    </row>
    <row r="42" spans="1:12" ht="12.75" customHeight="1" x14ac:dyDescent="0.25">
      <c r="A42" s="123" t="s">
        <v>434</v>
      </c>
      <c r="B42" s="182" t="s">
        <v>430</v>
      </c>
      <c r="C42" s="182"/>
      <c r="D42" s="117" t="s">
        <v>435</v>
      </c>
      <c r="E42" s="116" t="s">
        <v>106</v>
      </c>
      <c r="F42" s="118">
        <v>7</v>
      </c>
      <c r="G42" s="119">
        <v>180</v>
      </c>
      <c r="H42" s="120">
        <f t="shared" si="3"/>
        <v>1260</v>
      </c>
      <c r="I42" s="153"/>
      <c r="J42" s="121">
        <f t="shared" si="4"/>
        <v>0</v>
      </c>
      <c r="K42" s="122">
        <v>180</v>
      </c>
      <c r="L42" s="103">
        <f t="shared" si="2"/>
        <v>1.793167315261926E-3</v>
      </c>
    </row>
    <row r="43" spans="1:12" ht="12.75" customHeight="1" x14ac:dyDescent="0.25">
      <c r="A43" s="123" t="s">
        <v>436</v>
      </c>
      <c r="B43" s="182" t="s">
        <v>430</v>
      </c>
      <c r="C43" s="182"/>
      <c r="D43" s="117" t="s">
        <v>437</v>
      </c>
      <c r="E43" s="116" t="s">
        <v>106</v>
      </c>
      <c r="F43" s="118">
        <v>3</v>
      </c>
      <c r="G43" s="119">
        <v>450</v>
      </c>
      <c r="H43" s="120">
        <f t="shared" si="3"/>
        <v>1350</v>
      </c>
      <c r="I43" s="153"/>
      <c r="J43" s="121">
        <f t="shared" si="4"/>
        <v>0</v>
      </c>
      <c r="K43" s="122">
        <v>450</v>
      </c>
      <c r="L43" s="103">
        <f t="shared" si="2"/>
        <v>1.921250694923492E-3</v>
      </c>
    </row>
    <row r="44" spans="1:12" ht="12.75" customHeight="1" x14ac:dyDescent="0.25">
      <c r="A44" s="123" t="s">
        <v>438</v>
      </c>
      <c r="B44" s="182" t="s">
        <v>430</v>
      </c>
      <c r="C44" s="182"/>
      <c r="D44" s="117" t="s">
        <v>439</v>
      </c>
      <c r="E44" s="116" t="s">
        <v>106</v>
      </c>
      <c r="F44" s="118">
        <v>1</v>
      </c>
      <c r="G44" s="119">
        <v>615</v>
      </c>
      <c r="H44" s="120">
        <f t="shared" si="3"/>
        <v>615</v>
      </c>
      <c r="I44" s="153"/>
      <c r="J44" s="121">
        <f t="shared" si="4"/>
        <v>0</v>
      </c>
      <c r="K44" s="122">
        <v>615</v>
      </c>
      <c r="L44" s="103">
        <f t="shared" si="2"/>
        <v>8.7523642768736864E-4</v>
      </c>
    </row>
    <row r="45" spans="1:12" ht="12.75" customHeight="1" x14ac:dyDescent="0.25">
      <c r="A45" s="123" t="s">
        <v>441</v>
      </c>
      <c r="B45" s="182" t="s">
        <v>430</v>
      </c>
      <c r="C45" s="182"/>
      <c r="D45" s="117" t="s">
        <v>443</v>
      </c>
      <c r="E45" s="116" t="s">
        <v>18</v>
      </c>
      <c r="F45" s="118">
        <v>9.1999999999999993</v>
      </c>
      <c r="G45" s="119">
        <v>278.26</v>
      </c>
      <c r="H45" s="120">
        <f t="shared" si="3"/>
        <v>2559.9899999999998</v>
      </c>
      <c r="I45" s="153"/>
      <c r="J45" s="121">
        <f t="shared" si="4"/>
        <v>0</v>
      </c>
      <c r="K45" s="122">
        <v>278.26</v>
      </c>
      <c r="L45" s="103">
        <f t="shared" si="2"/>
        <v>3.643246345553474E-3</v>
      </c>
    </row>
    <row r="46" spans="1:12" ht="12.75" customHeight="1" x14ac:dyDescent="0.25">
      <c r="A46" s="123" t="s">
        <v>442</v>
      </c>
      <c r="B46" s="182" t="s">
        <v>430</v>
      </c>
      <c r="C46" s="182"/>
      <c r="D46" s="117" t="s">
        <v>444</v>
      </c>
      <c r="E46" s="116" t="s">
        <v>228</v>
      </c>
      <c r="F46" s="118">
        <v>40.19</v>
      </c>
      <c r="G46" s="119">
        <v>248.82</v>
      </c>
      <c r="H46" s="120">
        <f t="shared" si="3"/>
        <v>10000.08</v>
      </c>
      <c r="I46" s="153"/>
      <c r="J46" s="121">
        <f t="shared" si="4"/>
        <v>0</v>
      </c>
      <c r="K46" s="122">
        <v>248.82</v>
      </c>
      <c r="L46" s="103">
        <f t="shared" si="2"/>
        <v>1.4231600480955937E-2</v>
      </c>
    </row>
    <row r="47" spans="1:12" x14ac:dyDescent="0.25">
      <c r="A47" s="123" t="s">
        <v>469</v>
      </c>
      <c r="B47" s="116"/>
      <c r="C47" s="116"/>
      <c r="D47" s="124" t="s">
        <v>288</v>
      </c>
      <c r="E47" s="116"/>
      <c r="F47" s="118"/>
      <c r="G47" s="119"/>
      <c r="H47" s="125">
        <f>SUM(H36:H46)</f>
        <v>41190.519999999997</v>
      </c>
      <c r="I47" s="125"/>
      <c r="J47" s="125">
        <f>SUM(J36:J46)</f>
        <v>0</v>
      </c>
      <c r="K47" s="122"/>
    </row>
    <row r="48" spans="1:12" x14ac:dyDescent="0.25">
      <c r="A48" s="107">
        <v>5</v>
      </c>
      <c r="B48" s="110"/>
      <c r="C48" s="110"/>
      <c r="D48" s="110" t="s">
        <v>305</v>
      </c>
      <c r="E48" s="110"/>
      <c r="F48" s="110"/>
      <c r="G48" s="110"/>
      <c r="H48" s="110"/>
      <c r="I48" s="110"/>
      <c r="J48" s="127"/>
      <c r="K48" s="122"/>
      <c r="L48" s="103">
        <f>H48/$H$164</f>
        <v>0</v>
      </c>
    </row>
    <row r="49" spans="1:12" ht="26.4" x14ac:dyDescent="0.25">
      <c r="A49" s="123" t="s">
        <v>196</v>
      </c>
      <c r="B49" s="116" t="s">
        <v>200</v>
      </c>
      <c r="C49" s="116">
        <v>90103</v>
      </c>
      <c r="D49" s="117" t="s">
        <v>307</v>
      </c>
      <c r="E49" s="116" t="s">
        <v>228</v>
      </c>
      <c r="F49" s="118">
        <v>79.209999999999994</v>
      </c>
      <c r="G49" s="119">
        <v>64.150000000000006</v>
      </c>
      <c r="H49" s="120">
        <f>ROUND(F49*G49,2)</f>
        <v>5081.32</v>
      </c>
      <c r="I49" s="153"/>
      <c r="J49" s="121">
        <f t="shared" ref="J49:J52" si="5">IF(ROUND(I49*F49,2)&gt;H49, "NÃO ATENDE",ROUND(I49*F49,2))</f>
        <v>0</v>
      </c>
      <c r="K49" s="122">
        <v>66.34</v>
      </c>
      <c r="L49" s="103">
        <f>H49/$H$164</f>
        <v>7.2314737637989906E-3</v>
      </c>
    </row>
    <row r="50" spans="1:12" ht="24" customHeight="1" x14ac:dyDescent="0.25">
      <c r="A50" s="123" t="s">
        <v>208</v>
      </c>
      <c r="B50" s="116" t="s">
        <v>200</v>
      </c>
      <c r="C50" s="116">
        <v>90206</v>
      </c>
      <c r="D50" s="117" t="s">
        <v>306</v>
      </c>
      <c r="E50" s="117" t="s">
        <v>228</v>
      </c>
      <c r="F50" s="118">
        <v>79.209999999999994</v>
      </c>
      <c r="G50" s="119">
        <v>59.36</v>
      </c>
      <c r="H50" s="120">
        <f>ROUND(F50*G50,2)</f>
        <v>4701.91</v>
      </c>
      <c r="I50" s="153"/>
      <c r="J50" s="121">
        <f t="shared" si="5"/>
        <v>0</v>
      </c>
      <c r="K50" s="128">
        <v>61.39</v>
      </c>
      <c r="L50" s="103">
        <f>H50/$H$164</f>
        <v>6.691516929605716E-3</v>
      </c>
    </row>
    <row r="51" spans="1:12" ht="12.75" customHeight="1" x14ac:dyDescent="0.25">
      <c r="A51" s="123" t="s">
        <v>209</v>
      </c>
      <c r="B51" s="116" t="s">
        <v>200</v>
      </c>
      <c r="C51" s="116">
        <v>90312</v>
      </c>
      <c r="D51" s="117" t="s">
        <v>232</v>
      </c>
      <c r="E51" s="116" t="s">
        <v>18</v>
      </c>
      <c r="F51" s="118">
        <v>35.799999999999997</v>
      </c>
      <c r="G51" s="119">
        <v>131.85</v>
      </c>
      <c r="H51" s="120">
        <f>ROUND(F51*G51,2)</f>
        <v>4720.2299999999996</v>
      </c>
      <c r="I51" s="153"/>
      <c r="J51" s="121">
        <f t="shared" si="5"/>
        <v>0</v>
      </c>
      <c r="K51" s="122">
        <v>136.35</v>
      </c>
      <c r="L51" s="103">
        <f>H51/$H$164</f>
        <v>6.7175890131101583E-3</v>
      </c>
    </row>
    <row r="52" spans="1:12" ht="12.75" customHeight="1" x14ac:dyDescent="0.25">
      <c r="A52" s="123" t="s">
        <v>210</v>
      </c>
      <c r="B52" s="116" t="s">
        <v>200</v>
      </c>
      <c r="C52" s="116">
        <v>90314</v>
      </c>
      <c r="D52" s="117" t="s">
        <v>308</v>
      </c>
      <c r="E52" s="116" t="s">
        <v>18</v>
      </c>
      <c r="F52" s="118">
        <v>35.799999999999997</v>
      </c>
      <c r="G52" s="119">
        <v>38.619999999999997</v>
      </c>
      <c r="H52" s="120">
        <f>ROUND(F52*G52,2)</f>
        <v>1382.6</v>
      </c>
      <c r="I52" s="153"/>
      <c r="J52" s="121">
        <f t="shared" si="5"/>
        <v>0</v>
      </c>
      <c r="K52" s="122">
        <v>39.94</v>
      </c>
      <c r="L52" s="103">
        <f>H52/$H$164</f>
        <v>1.967645341334237E-3</v>
      </c>
    </row>
    <row r="53" spans="1:12" x14ac:dyDescent="0.25">
      <c r="A53" s="123" t="s">
        <v>470</v>
      </c>
      <c r="B53" s="116"/>
      <c r="C53" s="116"/>
      <c r="D53" s="124" t="s">
        <v>289</v>
      </c>
      <c r="E53" s="116"/>
      <c r="F53" s="118"/>
      <c r="G53" s="119"/>
      <c r="H53" s="125">
        <f>SUM(H49:H52)</f>
        <v>15886.06</v>
      </c>
      <c r="I53" s="125"/>
      <c r="J53" s="125">
        <f>SUM(J49:J52)</f>
        <v>0</v>
      </c>
      <c r="K53" s="122"/>
    </row>
    <row r="54" spans="1:12" s="131" customFormat="1" x14ac:dyDescent="0.25">
      <c r="A54" s="129">
        <v>6</v>
      </c>
      <c r="B54" s="110"/>
      <c r="C54" s="110"/>
      <c r="D54" s="110" t="s">
        <v>479</v>
      </c>
      <c r="E54" s="110"/>
      <c r="F54" s="110"/>
      <c r="G54" s="110"/>
      <c r="H54" s="110"/>
      <c r="I54" s="110"/>
      <c r="J54" s="127"/>
      <c r="K54" s="130"/>
      <c r="L54" s="103">
        <f>H54/$H$164</f>
        <v>0</v>
      </c>
    </row>
    <row r="55" spans="1:12" s="133" customFormat="1" x14ac:dyDescent="0.25">
      <c r="A55" s="116" t="s">
        <v>198</v>
      </c>
      <c r="B55" s="116" t="s">
        <v>200</v>
      </c>
      <c r="C55" s="116">
        <v>110201</v>
      </c>
      <c r="D55" s="117" t="s">
        <v>231</v>
      </c>
      <c r="E55" s="116" t="s">
        <v>228</v>
      </c>
      <c r="F55" s="118">
        <v>953.74</v>
      </c>
      <c r="G55" s="119">
        <v>33.33</v>
      </c>
      <c r="H55" s="120">
        <f>ROUND(F55*G55,2)</f>
        <v>31788.15</v>
      </c>
      <c r="I55" s="153"/>
      <c r="J55" s="121">
        <f t="shared" ref="J55:J57" si="6">IF(ROUND(I55*F55,2)&gt;H55, "NÃO ATENDE",ROUND(I55*F55,2))</f>
        <v>0</v>
      </c>
      <c r="K55" s="132">
        <v>34.47</v>
      </c>
      <c r="L55" s="103">
        <f>H55/$H$164</f>
        <v>4.5239263168764594E-2</v>
      </c>
    </row>
    <row r="56" spans="1:12" s="133" customFormat="1" ht="26.4" x14ac:dyDescent="0.25">
      <c r="A56" s="116" t="s">
        <v>199</v>
      </c>
      <c r="B56" s="116" t="s">
        <v>200</v>
      </c>
      <c r="C56" s="116">
        <v>120101</v>
      </c>
      <c r="D56" s="117" t="s">
        <v>229</v>
      </c>
      <c r="E56" s="116" t="s">
        <v>228</v>
      </c>
      <c r="F56" s="118">
        <v>1396.05</v>
      </c>
      <c r="G56" s="119">
        <v>5.44</v>
      </c>
      <c r="H56" s="120">
        <f>ROUND(F56*G56,2)</f>
        <v>7594.51</v>
      </c>
      <c r="I56" s="153"/>
      <c r="J56" s="121">
        <f t="shared" si="6"/>
        <v>0</v>
      </c>
      <c r="K56" s="132">
        <v>5.63</v>
      </c>
      <c r="L56" s="103">
        <f>H56/$H$164</f>
        <v>1.0808116751928451E-2</v>
      </c>
    </row>
    <row r="57" spans="1:12" ht="26.4" x14ac:dyDescent="0.25">
      <c r="A57" s="116" t="s">
        <v>250</v>
      </c>
      <c r="B57" s="116" t="s">
        <v>200</v>
      </c>
      <c r="C57" s="116">
        <v>110302</v>
      </c>
      <c r="D57" s="134" t="s">
        <v>230</v>
      </c>
      <c r="E57" s="116" t="s">
        <v>228</v>
      </c>
      <c r="F57" s="118">
        <v>1802.57</v>
      </c>
      <c r="G57" s="119">
        <v>51.95</v>
      </c>
      <c r="H57" s="120">
        <f>ROUND(F57*G57,2)</f>
        <v>93643.51</v>
      </c>
      <c r="I57" s="153"/>
      <c r="J57" s="121">
        <f t="shared" si="6"/>
        <v>0</v>
      </c>
      <c r="K57" s="122">
        <v>53.72</v>
      </c>
      <c r="L57" s="103">
        <f>H57/$H$164</f>
        <v>0.13326863604635183</v>
      </c>
    </row>
    <row r="58" spans="1:12" s="133" customFormat="1" x14ac:dyDescent="0.25">
      <c r="A58" s="123" t="s">
        <v>471</v>
      </c>
      <c r="B58" s="135"/>
      <c r="C58" s="135"/>
      <c r="D58" s="124" t="s">
        <v>206</v>
      </c>
      <c r="E58" s="135"/>
      <c r="F58" s="135"/>
      <c r="G58" s="136"/>
      <c r="H58" s="125">
        <f>SUM(H55:H57)</f>
        <v>133026.16999999998</v>
      </c>
      <c r="I58" s="125"/>
      <c r="J58" s="125">
        <f>SUM(J55:J57)</f>
        <v>0</v>
      </c>
      <c r="K58" s="130"/>
      <c r="L58" s="103"/>
    </row>
    <row r="59" spans="1:12" s="133" customFormat="1" x14ac:dyDescent="0.25">
      <c r="A59" s="129">
        <v>7</v>
      </c>
      <c r="B59" s="110"/>
      <c r="C59" s="110"/>
      <c r="D59" s="110" t="s">
        <v>309</v>
      </c>
      <c r="E59" s="110"/>
      <c r="F59" s="110"/>
      <c r="G59" s="110"/>
      <c r="H59" s="110"/>
      <c r="I59" s="110"/>
      <c r="J59" s="127"/>
      <c r="K59" s="132"/>
      <c r="L59" s="103">
        <f t="shared" ref="L59:L66" si="7">H59/$H$164</f>
        <v>0</v>
      </c>
    </row>
    <row r="60" spans="1:12" s="133" customFormat="1" ht="38.25" customHeight="1" x14ac:dyDescent="0.25">
      <c r="A60" s="116" t="s">
        <v>218</v>
      </c>
      <c r="B60" s="116" t="s">
        <v>216</v>
      </c>
      <c r="C60" s="116">
        <v>87269</v>
      </c>
      <c r="D60" s="134" t="s">
        <v>310</v>
      </c>
      <c r="E60" s="116" t="s">
        <v>228</v>
      </c>
      <c r="F60" s="118">
        <v>337.72</v>
      </c>
      <c r="G60" s="119">
        <v>63.2</v>
      </c>
      <c r="H60" s="120">
        <f t="shared" ref="H60:H66" si="8">ROUND(F60*G60,2)</f>
        <v>21343.9</v>
      </c>
      <c r="I60" s="153"/>
      <c r="J60" s="121">
        <f t="shared" ref="J60:J66" si="9">IF(ROUND(I60*F60,2)&gt;H60, "NÃO ATENDE",ROUND(I60*F60,2))</f>
        <v>0</v>
      </c>
      <c r="K60" s="132">
        <v>49.93</v>
      </c>
      <c r="L60" s="103">
        <f t="shared" si="7"/>
        <v>3.0375542746205575E-2</v>
      </c>
    </row>
    <row r="61" spans="1:12" ht="38.25" customHeight="1" x14ac:dyDescent="0.25">
      <c r="A61" s="116" t="s">
        <v>220</v>
      </c>
      <c r="B61" s="116" t="s">
        <v>216</v>
      </c>
      <c r="C61" s="116">
        <v>87264</v>
      </c>
      <c r="D61" s="134" t="s">
        <v>311</v>
      </c>
      <c r="E61" s="116" t="s">
        <v>228</v>
      </c>
      <c r="F61" s="118">
        <v>63.2</v>
      </c>
      <c r="G61" s="119">
        <v>67.28</v>
      </c>
      <c r="H61" s="120">
        <f t="shared" si="8"/>
        <v>4252.1000000000004</v>
      </c>
      <c r="I61" s="153"/>
      <c r="J61" s="121">
        <f t="shared" si="9"/>
        <v>0</v>
      </c>
      <c r="K61" s="132">
        <v>53.15</v>
      </c>
      <c r="L61" s="103">
        <f t="shared" si="7"/>
        <v>6.0513704295438375E-3</v>
      </c>
    </row>
    <row r="62" spans="1:12" ht="24" customHeight="1" x14ac:dyDescent="0.25">
      <c r="A62" s="116" t="s">
        <v>287</v>
      </c>
      <c r="B62" s="116" t="s">
        <v>200</v>
      </c>
      <c r="C62" s="116">
        <v>130104</v>
      </c>
      <c r="D62" s="134" t="s">
        <v>312</v>
      </c>
      <c r="E62" s="116" t="s">
        <v>228</v>
      </c>
      <c r="F62" s="118">
        <v>953.74</v>
      </c>
      <c r="G62" s="119">
        <v>29.28</v>
      </c>
      <c r="H62" s="120">
        <f t="shared" si="8"/>
        <v>27925.51</v>
      </c>
      <c r="I62" s="153"/>
      <c r="J62" s="121">
        <f t="shared" si="9"/>
        <v>0</v>
      </c>
      <c r="K62" s="122">
        <v>30.28</v>
      </c>
      <c r="L62" s="103">
        <f t="shared" si="7"/>
        <v>3.9742152217476241E-2</v>
      </c>
    </row>
    <row r="63" spans="1:12" s="133" customFormat="1" ht="39.6" x14ac:dyDescent="0.25">
      <c r="A63" s="116" t="s">
        <v>290</v>
      </c>
      <c r="B63" s="116" t="s">
        <v>200</v>
      </c>
      <c r="C63" s="116">
        <v>130219</v>
      </c>
      <c r="D63" s="134" t="s">
        <v>313</v>
      </c>
      <c r="E63" s="116" t="s">
        <v>228</v>
      </c>
      <c r="F63" s="118">
        <v>953.74</v>
      </c>
      <c r="G63" s="119">
        <v>81.69</v>
      </c>
      <c r="H63" s="120">
        <f t="shared" si="8"/>
        <v>77911.02</v>
      </c>
      <c r="I63" s="153"/>
      <c r="J63" s="121">
        <f t="shared" si="9"/>
        <v>0</v>
      </c>
      <c r="K63" s="122">
        <v>84.48</v>
      </c>
      <c r="L63" s="103">
        <f t="shared" si="7"/>
        <v>0.11087896393866525</v>
      </c>
    </row>
    <row r="64" spans="1:12" x14ac:dyDescent="0.25">
      <c r="A64" s="116" t="s">
        <v>291</v>
      </c>
      <c r="B64" s="116" t="s">
        <v>200</v>
      </c>
      <c r="C64" s="116">
        <v>130308</v>
      </c>
      <c r="D64" s="134" t="s">
        <v>314</v>
      </c>
      <c r="E64" s="116" t="s">
        <v>18</v>
      </c>
      <c r="F64" s="118">
        <v>26.4</v>
      </c>
      <c r="G64" s="119">
        <v>51.66</v>
      </c>
      <c r="H64" s="120">
        <f t="shared" si="8"/>
        <v>1363.82</v>
      </c>
      <c r="I64" s="153"/>
      <c r="J64" s="121">
        <f t="shared" si="9"/>
        <v>0</v>
      </c>
      <c r="K64" s="122">
        <v>53.42</v>
      </c>
      <c r="L64" s="103">
        <f t="shared" si="7"/>
        <v>1.9409186094448568E-3</v>
      </c>
    </row>
    <row r="65" spans="1:12" x14ac:dyDescent="0.25">
      <c r="A65" s="116" t="s">
        <v>292</v>
      </c>
      <c r="B65" s="116" t="s">
        <v>200</v>
      </c>
      <c r="C65" s="137">
        <v>130317</v>
      </c>
      <c r="D65" s="134" t="s">
        <v>236</v>
      </c>
      <c r="E65" s="116" t="s">
        <v>18</v>
      </c>
      <c r="F65" s="118">
        <v>121.9</v>
      </c>
      <c r="G65" s="119">
        <v>69.89</v>
      </c>
      <c r="H65" s="120">
        <f t="shared" si="8"/>
        <v>8519.59</v>
      </c>
      <c r="I65" s="153"/>
      <c r="J65" s="121">
        <f t="shared" si="9"/>
        <v>0</v>
      </c>
      <c r="K65" s="122">
        <v>72.28</v>
      </c>
      <c r="L65" s="103">
        <f t="shared" si="7"/>
        <v>1.2124643117009802E-2</v>
      </c>
    </row>
    <row r="66" spans="1:12" ht="26.4" x14ac:dyDescent="0.25">
      <c r="A66" s="116" t="s">
        <v>316</v>
      </c>
      <c r="B66" s="116" t="s">
        <v>200</v>
      </c>
      <c r="C66" s="116">
        <v>130320</v>
      </c>
      <c r="D66" s="134" t="s">
        <v>315</v>
      </c>
      <c r="E66" s="116" t="s">
        <v>18</v>
      </c>
      <c r="F66" s="118">
        <v>512.29</v>
      </c>
      <c r="G66" s="119">
        <v>27.03</v>
      </c>
      <c r="H66" s="120">
        <f t="shared" si="8"/>
        <v>13847.2</v>
      </c>
      <c r="I66" s="153"/>
      <c r="J66" s="121">
        <f t="shared" si="9"/>
        <v>0</v>
      </c>
      <c r="K66" s="122">
        <v>27.95</v>
      </c>
      <c r="L66" s="103">
        <f t="shared" si="7"/>
        <v>1.9706624164995985E-2</v>
      </c>
    </row>
    <row r="67" spans="1:12" x14ac:dyDescent="0.25">
      <c r="A67" s="123" t="s">
        <v>472</v>
      </c>
      <c r="B67" s="135"/>
      <c r="C67" s="135"/>
      <c r="D67" s="124" t="s">
        <v>278</v>
      </c>
      <c r="E67" s="135"/>
      <c r="F67" s="118"/>
      <c r="G67" s="136"/>
      <c r="H67" s="125">
        <f>SUM(H60:H66)</f>
        <v>155163.14000000001</v>
      </c>
      <c r="I67" s="125"/>
      <c r="J67" s="125">
        <f>SUM(J60:J66)</f>
        <v>0</v>
      </c>
      <c r="K67" s="130"/>
    </row>
    <row r="68" spans="1:12" x14ac:dyDescent="0.25">
      <c r="A68" s="129">
        <v>8</v>
      </c>
      <c r="B68" s="129"/>
      <c r="C68" s="129"/>
      <c r="D68" s="110" t="s">
        <v>317</v>
      </c>
      <c r="E68" s="129"/>
      <c r="F68" s="129"/>
      <c r="G68" s="129"/>
      <c r="H68" s="129"/>
      <c r="I68" s="129"/>
      <c r="J68" s="138"/>
      <c r="K68" s="130"/>
      <c r="L68" s="103">
        <f t="shared" ref="L68:L84" si="10">H68/$H$164</f>
        <v>0</v>
      </c>
    </row>
    <row r="69" spans="1:12" ht="37.5" customHeight="1" x14ac:dyDescent="0.25">
      <c r="A69" s="116" t="s">
        <v>221</v>
      </c>
      <c r="B69" s="116" t="s">
        <v>200</v>
      </c>
      <c r="C69" s="116">
        <v>140201</v>
      </c>
      <c r="D69" s="134" t="s">
        <v>318</v>
      </c>
      <c r="E69" s="116" t="s">
        <v>106</v>
      </c>
      <c r="F69" s="118">
        <v>1</v>
      </c>
      <c r="G69" s="119">
        <v>268.57</v>
      </c>
      <c r="H69" s="120">
        <f t="shared" ref="H69:H84" si="11">ROUND(F69*G69,2)</f>
        <v>268.57</v>
      </c>
      <c r="I69" s="153"/>
      <c r="J69" s="121">
        <f t="shared" ref="J69:J84" si="12">IF(ROUND(I69*F69,2)&gt;H69, "NÃO ATENDE",ROUND(I69*F69,2))</f>
        <v>0</v>
      </c>
      <c r="K69" s="122">
        <v>277.74</v>
      </c>
      <c r="L69" s="103">
        <f t="shared" si="10"/>
        <v>3.8221503639674238E-4</v>
      </c>
    </row>
    <row r="70" spans="1:12" x14ac:dyDescent="0.25">
      <c r="A70" s="116" t="s">
        <v>222</v>
      </c>
      <c r="B70" s="116" t="s">
        <v>200</v>
      </c>
      <c r="C70" s="116">
        <v>140701</v>
      </c>
      <c r="D70" s="134" t="s">
        <v>243</v>
      </c>
      <c r="E70" s="116" t="s">
        <v>244</v>
      </c>
      <c r="F70" s="118">
        <v>23</v>
      </c>
      <c r="G70" s="119">
        <v>81.08</v>
      </c>
      <c r="H70" s="120">
        <f t="shared" si="11"/>
        <v>1864.84</v>
      </c>
      <c r="I70" s="153"/>
      <c r="J70" s="121">
        <f t="shared" si="12"/>
        <v>0</v>
      </c>
      <c r="K70" s="122">
        <v>83.85</v>
      </c>
      <c r="L70" s="103">
        <f t="shared" si="10"/>
        <v>2.6539445525341665E-3</v>
      </c>
    </row>
    <row r="71" spans="1:12" x14ac:dyDescent="0.25">
      <c r="A71" s="116" t="s">
        <v>223</v>
      </c>
      <c r="B71" s="116" t="s">
        <v>200</v>
      </c>
      <c r="C71" s="116">
        <v>140705</v>
      </c>
      <c r="D71" s="134" t="s">
        <v>245</v>
      </c>
      <c r="E71" s="116" t="s">
        <v>244</v>
      </c>
      <c r="F71" s="118">
        <v>12</v>
      </c>
      <c r="G71" s="119">
        <v>96.51</v>
      </c>
      <c r="H71" s="120">
        <f t="shared" si="11"/>
        <v>1158.1199999999999</v>
      </c>
      <c r="I71" s="153"/>
      <c r="J71" s="121">
        <f t="shared" si="12"/>
        <v>0</v>
      </c>
      <c r="K71" s="122">
        <v>99.8</v>
      </c>
      <c r="L71" s="103">
        <f t="shared" si="10"/>
        <v>1.6481769294850329E-3</v>
      </c>
    </row>
    <row r="72" spans="1:12" x14ac:dyDescent="0.25">
      <c r="A72" s="116" t="s">
        <v>224</v>
      </c>
      <c r="B72" s="116" t="s">
        <v>200</v>
      </c>
      <c r="C72" s="116">
        <v>140706</v>
      </c>
      <c r="D72" s="134" t="s">
        <v>246</v>
      </c>
      <c r="E72" s="116" t="s">
        <v>244</v>
      </c>
      <c r="F72" s="118">
        <v>12</v>
      </c>
      <c r="G72" s="119">
        <v>74.56</v>
      </c>
      <c r="H72" s="120">
        <f t="shared" si="11"/>
        <v>894.72</v>
      </c>
      <c r="I72" s="153"/>
      <c r="J72" s="121">
        <f t="shared" si="12"/>
        <v>0</v>
      </c>
      <c r="K72" s="122">
        <v>77.099999999999994</v>
      </c>
      <c r="L72" s="103">
        <f t="shared" si="10"/>
        <v>1.2733195716755161E-3</v>
      </c>
    </row>
    <row r="73" spans="1:12" x14ac:dyDescent="0.25">
      <c r="A73" s="116" t="s">
        <v>225</v>
      </c>
      <c r="B73" s="116" t="s">
        <v>200</v>
      </c>
      <c r="C73" s="116">
        <v>140708</v>
      </c>
      <c r="D73" s="134" t="s">
        <v>319</v>
      </c>
      <c r="E73" s="116" t="s">
        <v>244</v>
      </c>
      <c r="F73" s="118">
        <v>19</v>
      </c>
      <c r="G73" s="119">
        <v>70.06</v>
      </c>
      <c r="H73" s="120">
        <f t="shared" si="11"/>
        <v>1331.14</v>
      </c>
      <c r="I73" s="153"/>
      <c r="J73" s="121">
        <f t="shared" si="12"/>
        <v>0</v>
      </c>
      <c r="K73" s="122">
        <v>72.45</v>
      </c>
      <c r="L73" s="103">
        <f t="shared" si="10"/>
        <v>1.8944101111410794E-3</v>
      </c>
    </row>
    <row r="74" spans="1:12" ht="23.25" customHeight="1" x14ac:dyDescent="0.25">
      <c r="A74" s="116" t="s">
        <v>293</v>
      </c>
      <c r="B74" s="116" t="s">
        <v>200</v>
      </c>
      <c r="C74" s="116">
        <v>141909</v>
      </c>
      <c r="D74" s="134" t="s">
        <v>327</v>
      </c>
      <c r="E74" s="116" t="s">
        <v>18</v>
      </c>
      <c r="F74" s="118">
        <v>45</v>
      </c>
      <c r="G74" s="119">
        <v>57.73</v>
      </c>
      <c r="H74" s="120">
        <f t="shared" si="11"/>
        <v>2597.85</v>
      </c>
      <c r="I74" s="153"/>
      <c r="J74" s="121">
        <f t="shared" si="12"/>
        <v>0</v>
      </c>
      <c r="K74" s="122">
        <v>59.7</v>
      </c>
      <c r="L74" s="103">
        <f t="shared" si="10"/>
        <v>3.6971267539311061E-3</v>
      </c>
    </row>
    <row r="75" spans="1:12" ht="23.25" customHeight="1" x14ac:dyDescent="0.25">
      <c r="A75" s="116" t="s">
        <v>294</v>
      </c>
      <c r="B75" s="116" t="s">
        <v>200</v>
      </c>
      <c r="C75" s="116">
        <v>141910</v>
      </c>
      <c r="D75" s="134" t="s">
        <v>328</v>
      </c>
      <c r="E75" s="116" t="s">
        <v>18</v>
      </c>
      <c r="F75" s="118">
        <v>120.52</v>
      </c>
      <c r="G75" s="119">
        <v>85.13</v>
      </c>
      <c r="H75" s="120">
        <f t="shared" si="11"/>
        <v>10259.870000000001</v>
      </c>
      <c r="I75" s="153"/>
      <c r="J75" s="121">
        <f t="shared" si="12"/>
        <v>0</v>
      </c>
      <c r="K75" s="122">
        <v>88.04</v>
      </c>
      <c r="L75" s="103">
        <f t="shared" si="10"/>
        <v>1.4601320272092363E-2</v>
      </c>
    </row>
    <row r="76" spans="1:12" ht="23.25" customHeight="1" x14ac:dyDescent="0.25">
      <c r="A76" s="116" t="s">
        <v>320</v>
      </c>
      <c r="B76" s="116" t="s">
        <v>200</v>
      </c>
      <c r="C76" s="116">
        <v>141908</v>
      </c>
      <c r="D76" s="134" t="s">
        <v>285</v>
      </c>
      <c r="E76" s="116" t="s">
        <v>18</v>
      </c>
      <c r="F76" s="118">
        <v>40</v>
      </c>
      <c r="G76" s="119">
        <v>51.69</v>
      </c>
      <c r="H76" s="120">
        <f t="shared" si="11"/>
        <v>2067.6</v>
      </c>
      <c r="I76" s="153"/>
      <c r="J76" s="121">
        <f t="shared" si="12"/>
        <v>0</v>
      </c>
      <c r="K76" s="122">
        <v>53.45</v>
      </c>
      <c r="L76" s="103">
        <f t="shared" si="10"/>
        <v>2.9425021754250461E-3</v>
      </c>
    </row>
    <row r="77" spans="1:12" ht="23.25" customHeight="1" x14ac:dyDescent="0.25">
      <c r="A77" s="116" t="s">
        <v>321</v>
      </c>
      <c r="B77" s="116" t="s">
        <v>200</v>
      </c>
      <c r="C77" s="116">
        <v>141907</v>
      </c>
      <c r="D77" s="134" t="s">
        <v>284</v>
      </c>
      <c r="E77" s="116" t="s">
        <v>18</v>
      </c>
      <c r="F77" s="118">
        <v>15.2</v>
      </c>
      <c r="G77" s="119">
        <v>35.85</v>
      </c>
      <c r="H77" s="120">
        <f t="shared" si="11"/>
        <v>544.91999999999996</v>
      </c>
      <c r="I77" s="153"/>
      <c r="J77" s="121">
        <f t="shared" si="12"/>
        <v>0</v>
      </c>
      <c r="K77" s="122">
        <v>37.07</v>
      </c>
      <c r="L77" s="103">
        <f t="shared" si="10"/>
        <v>7.755021693908957E-4</v>
      </c>
    </row>
    <row r="78" spans="1:12" ht="23.25" customHeight="1" x14ac:dyDescent="0.25">
      <c r="A78" s="116" t="s">
        <v>322</v>
      </c>
      <c r="B78" s="116" t="s">
        <v>200</v>
      </c>
      <c r="C78" s="116">
        <v>141906</v>
      </c>
      <c r="D78" s="134" t="s">
        <v>342</v>
      </c>
      <c r="E78" s="116" t="s">
        <v>18</v>
      </c>
      <c r="F78" s="118">
        <v>57.31</v>
      </c>
      <c r="G78" s="119">
        <v>28.26</v>
      </c>
      <c r="H78" s="120">
        <f t="shared" si="11"/>
        <v>1619.58</v>
      </c>
      <c r="I78" s="153"/>
      <c r="J78" s="121">
        <f t="shared" si="12"/>
        <v>0</v>
      </c>
      <c r="K78" s="122">
        <v>29.22</v>
      </c>
      <c r="L78" s="103">
        <f t="shared" si="10"/>
        <v>2.3049031114697697E-3</v>
      </c>
    </row>
    <row r="79" spans="1:12" ht="39.6" x14ac:dyDescent="0.25">
      <c r="A79" s="116" t="s">
        <v>323</v>
      </c>
      <c r="B79" s="116" t="s">
        <v>200</v>
      </c>
      <c r="C79" s="116">
        <v>151004</v>
      </c>
      <c r="D79" s="134" t="s">
        <v>345</v>
      </c>
      <c r="E79" s="116" t="s">
        <v>106</v>
      </c>
      <c r="F79" s="118">
        <v>16.5</v>
      </c>
      <c r="G79" s="119">
        <v>234.34</v>
      </c>
      <c r="H79" s="120">
        <f t="shared" si="11"/>
        <v>3866.61</v>
      </c>
      <c r="I79" s="153"/>
      <c r="J79" s="121">
        <f t="shared" si="12"/>
        <v>0</v>
      </c>
      <c r="K79" s="122">
        <v>242.34</v>
      </c>
      <c r="L79" s="103">
        <f t="shared" si="10"/>
        <v>5.5027608514800919E-3</v>
      </c>
    </row>
    <row r="80" spans="1:12" x14ac:dyDescent="0.25">
      <c r="A80" s="116" t="s">
        <v>324</v>
      </c>
      <c r="B80" s="116" t="s">
        <v>200</v>
      </c>
      <c r="C80" s="116">
        <v>141410</v>
      </c>
      <c r="D80" s="134" t="s">
        <v>326</v>
      </c>
      <c r="E80" s="116" t="s">
        <v>18</v>
      </c>
      <c r="F80" s="118">
        <v>21</v>
      </c>
      <c r="G80" s="119">
        <v>19.68</v>
      </c>
      <c r="H80" s="120">
        <f t="shared" si="11"/>
        <v>413.28</v>
      </c>
      <c r="I80" s="153"/>
      <c r="J80" s="121">
        <f t="shared" si="12"/>
        <v>0</v>
      </c>
      <c r="K80" s="122">
        <v>20.350000000000001</v>
      </c>
      <c r="L80" s="103">
        <f t="shared" si="10"/>
        <v>5.8815887940591167E-4</v>
      </c>
    </row>
    <row r="81" spans="1:12" x14ac:dyDescent="0.25">
      <c r="A81" s="116" t="s">
        <v>325</v>
      </c>
      <c r="B81" s="116" t="s">
        <v>200</v>
      </c>
      <c r="C81" s="116">
        <v>141411</v>
      </c>
      <c r="D81" s="134" t="s">
        <v>283</v>
      </c>
      <c r="E81" s="116" t="s">
        <v>18</v>
      </c>
      <c r="F81" s="118">
        <v>105</v>
      </c>
      <c r="G81" s="119">
        <v>27.03</v>
      </c>
      <c r="H81" s="120">
        <f t="shared" si="11"/>
        <v>2838.15</v>
      </c>
      <c r="I81" s="153"/>
      <c r="J81" s="121">
        <f t="shared" si="12"/>
        <v>0</v>
      </c>
      <c r="K81" s="122">
        <v>27.95</v>
      </c>
      <c r="L81" s="103">
        <f t="shared" si="10"/>
        <v>4.0391093776274882E-3</v>
      </c>
    </row>
    <row r="82" spans="1:12" ht="12.75" customHeight="1" x14ac:dyDescent="0.25">
      <c r="A82" s="116" t="s">
        <v>343</v>
      </c>
      <c r="B82" s="116" t="s">
        <v>200</v>
      </c>
      <c r="C82" s="116">
        <v>170329</v>
      </c>
      <c r="D82" s="134" t="s">
        <v>338</v>
      </c>
      <c r="E82" s="116" t="s">
        <v>106</v>
      </c>
      <c r="F82" s="118">
        <v>45</v>
      </c>
      <c r="G82" s="119">
        <v>118.91</v>
      </c>
      <c r="H82" s="120">
        <f t="shared" si="11"/>
        <v>5350.95</v>
      </c>
      <c r="I82" s="153"/>
      <c r="J82" s="121">
        <f t="shared" si="12"/>
        <v>0</v>
      </c>
      <c r="K82" s="122">
        <v>122.97</v>
      </c>
      <c r="L82" s="103">
        <f t="shared" si="10"/>
        <v>7.6151973377784144E-3</v>
      </c>
    </row>
    <row r="83" spans="1:12" ht="26.4" x14ac:dyDescent="0.25">
      <c r="A83" s="116" t="s">
        <v>344</v>
      </c>
      <c r="B83" s="116" t="s">
        <v>200</v>
      </c>
      <c r="C83" s="116">
        <v>170330</v>
      </c>
      <c r="D83" s="134" t="s">
        <v>346</v>
      </c>
      <c r="E83" s="116" t="s">
        <v>106</v>
      </c>
      <c r="F83" s="118">
        <v>8</v>
      </c>
      <c r="G83" s="119">
        <v>182.59</v>
      </c>
      <c r="H83" s="120">
        <f t="shared" si="11"/>
        <v>1460.72</v>
      </c>
      <c r="I83" s="153"/>
      <c r="J83" s="121">
        <f t="shared" si="12"/>
        <v>0</v>
      </c>
      <c r="K83" s="122">
        <v>188.82</v>
      </c>
      <c r="L83" s="103">
        <f t="shared" si="10"/>
        <v>2.0788217148804767E-3</v>
      </c>
    </row>
    <row r="84" spans="1:12" ht="26.4" x14ac:dyDescent="0.25">
      <c r="A84" s="116" t="s">
        <v>464</v>
      </c>
      <c r="B84" s="116" t="s">
        <v>200</v>
      </c>
      <c r="C84" s="116">
        <v>170561</v>
      </c>
      <c r="D84" s="134" t="s">
        <v>465</v>
      </c>
      <c r="E84" s="116" t="s">
        <v>106</v>
      </c>
      <c r="F84" s="118">
        <v>1</v>
      </c>
      <c r="G84" s="119">
        <v>9183.52</v>
      </c>
      <c r="H84" s="120">
        <f t="shared" si="11"/>
        <v>9183.52</v>
      </c>
      <c r="I84" s="153"/>
      <c r="J84" s="121">
        <f t="shared" si="12"/>
        <v>0</v>
      </c>
      <c r="K84" s="122">
        <v>9496.94</v>
      </c>
      <c r="L84" s="103">
        <f t="shared" si="10"/>
        <v>1.3069514208773177E-2</v>
      </c>
    </row>
    <row r="85" spans="1:12" x14ac:dyDescent="0.25">
      <c r="A85" s="123" t="s">
        <v>473</v>
      </c>
      <c r="B85" s="116"/>
      <c r="C85" s="116"/>
      <c r="D85" s="124" t="s">
        <v>414</v>
      </c>
      <c r="E85" s="116"/>
      <c r="F85" s="118"/>
      <c r="G85" s="136"/>
      <c r="H85" s="125">
        <f>SUM(H69:H84)</f>
        <v>45720.44</v>
      </c>
      <c r="I85" s="125"/>
      <c r="J85" s="125">
        <f>SUM(J69:J84)</f>
        <v>0</v>
      </c>
      <c r="K85" s="122"/>
    </row>
    <row r="86" spans="1:12" x14ac:dyDescent="0.25">
      <c r="A86" s="129">
        <v>9</v>
      </c>
      <c r="B86" s="129"/>
      <c r="C86" s="129"/>
      <c r="D86" s="110" t="s">
        <v>329</v>
      </c>
      <c r="E86" s="129"/>
      <c r="F86" s="129"/>
      <c r="G86" s="129"/>
      <c r="H86" s="129"/>
      <c r="I86" s="129"/>
      <c r="J86" s="138"/>
      <c r="K86" s="122"/>
      <c r="L86" s="103">
        <f t="shared" ref="L86:L130" si="13">H86/$H$164</f>
        <v>0</v>
      </c>
    </row>
    <row r="87" spans="1:12" ht="26.4" x14ac:dyDescent="0.25">
      <c r="A87" s="116" t="s">
        <v>226</v>
      </c>
      <c r="B87" s="116" t="s">
        <v>200</v>
      </c>
      <c r="C87" s="116">
        <v>150309</v>
      </c>
      <c r="D87" s="134" t="s">
        <v>240</v>
      </c>
      <c r="E87" s="116" t="s">
        <v>106</v>
      </c>
      <c r="F87" s="118">
        <v>2</v>
      </c>
      <c r="G87" s="119">
        <v>517.16999999999996</v>
      </c>
      <c r="H87" s="120">
        <f t="shared" ref="H87:H130" si="14">ROUND(F87*G87,2)</f>
        <v>1034.3399999999999</v>
      </c>
      <c r="I87" s="153"/>
      <c r="J87" s="121">
        <f t="shared" ref="J87:J130" si="15">IF(ROUND(I87*F87,2)&gt;H87, "NÃO ATENDE",ROUND(I87*F87,2))</f>
        <v>0</v>
      </c>
      <c r="K87" s="122">
        <v>534.82000000000005</v>
      </c>
      <c r="L87" s="103">
        <f t="shared" si="13"/>
        <v>1.4720195879904922E-3</v>
      </c>
    </row>
    <row r="88" spans="1:12" ht="26.4" x14ac:dyDescent="0.25">
      <c r="A88" s="116" t="s">
        <v>251</v>
      </c>
      <c r="B88" s="116" t="s">
        <v>200</v>
      </c>
      <c r="C88" s="116">
        <v>150609</v>
      </c>
      <c r="D88" s="134" t="s">
        <v>347</v>
      </c>
      <c r="E88" s="116" t="s">
        <v>106</v>
      </c>
      <c r="F88" s="118">
        <v>1</v>
      </c>
      <c r="G88" s="119">
        <v>141.54</v>
      </c>
      <c r="H88" s="120">
        <f t="shared" si="14"/>
        <v>141.54</v>
      </c>
      <c r="I88" s="153"/>
      <c r="J88" s="121">
        <f t="shared" si="15"/>
        <v>0</v>
      </c>
      <c r="K88" s="122">
        <v>146.37</v>
      </c>
      <c r="L88" s="103">
        <f t="shared" si="13"/>
        <v>2.0143246174775633E-4</v>
      </c>
    </row>
    <row r="89" spans="1:12" ht="39.6" x14ac:dyDescent="0.25">
      <c r="A89" s="116" t="s">
        <v>252</v>
      </c>
      <c r="B89" s="116" t="s">
        <v>200</v>
      </c>
      <c r="C89" s="116">
        <v>150614</v>
      </c>
      <c r="D89" s="134" t="s">
        <v>348</v>
      </c>
      <c r="E89" s="116" t="s">
        <v>106</v>
      </c>
      <c r="F89" s="118">
        <v>2</v>
      </c>
      <c r="G89" s="119">
        <v>113.52</v>
      </c>
      <c r="H89" s="120">
        <f t="shared" si="14"/>
        <v>227.04</v>
      </c>
      <c r="I89" s="153"/>
      <c r="J89" s="121">
        <f t="shared" si="15"/>
        <v>0</v>
      </c>
      <c r="K89" s="122">
        <v>117.39</v>
      </c>
      <c r="L89" s="103">
        <f t="shared" si="13"/>
        <v>3.2311167242624414E-4</v>
      </c>
    </row>
    <row r="90" spans="1:12" x14ac:dyDescent="0.25">
      <c r="A90" s="116" t="s">
        <v>253</v>
      </c>
      <c r="B90" s="116" t="s">
        <v>200</v>
      </c>
      <c r="C90" s="116">
        <v>150623</v>
      </c>
      <c r="D90" s="134" t="s">
        <v>349</v>
      </c>
      <c r="E90" s="116" t="s">
        <v>106</v>
      </c>
      <c r="F90" s="118">
        <v>55</v>
      </c>
      <c r="G90" s="119">
        <v>7.53</v>
      </c>
      <c r="H90" s="120">
        <f t="shared" si="14"/>
        <v>414.15</v>
      </c>
      <c r="I90" s="153"/>
      <c r="J90" s="121">
        <f t="shared" si="15"/>
        <v>0</v>
      </c>
      <c r="K90" s="122">
        <v>7.79</v>
      </c>
      <c r="L90" s="103">
        <f t="shared" si="13"/>
        <v>5.8939701874264011E-4</v>
      </c>
    </row>
    <row r="91" spans="1:12" ht="39.6" x14ac:dyDescent="0.25">
      <c r="A91" s="116" t="s">
        <v>254</v>
      </c>
      <c r="B91" s="116" t="s">
        <v>200</v>
      </c>
      <c r="C91" s="116">
        <v>150626</v>
      </c>
      <c r="D91" s="134" t="s">
        <v>350</v>
      </c>
      <c r="E91" s="116" t="s">
        <v>106</v>
      </c>
      <c r="F91" s="118">
        <v>1</v>
      </c>
      <c r="G91" s="119">
        <v>105.15</v>
      </c>
      <c r="H91" s="120">
        <f t="shared" si="14"/>
        <v>105.15</v>
      </c>
      <c r="I91" s="153"/>
      <c r="J91" s="121">
        <f t="shared" si="15"/>
        <v>0</v>
      </c>
      <c r="K91" s="122">
        <v>108.74</v>
      </c>
      <c r="L91" s="103">
        <f t="shared" si="13"/>
        <v>1.4964408190459643E-4</v>
      </c>
    </row>
    <row r="92" spans="1:12" x14ac:dyDescent="0.25">
      <c r="A92" s="116" t="s">
        <v>255</v>
      </c>
      <c r="B92" s="116" t="s">
        <v>200</v>
      </c>
      <c r="C92" s="116">
        <v>150910</v>
      </c>
      <c r="D92" s="134" t="s">
        <v>351</v>
      </c>
      <c r="E92" s="116" t="s">
        <v>106</v>
      </c>
      <c r="F92" s="118">
        <v>1</v>
      </c>
      <c r="G92" s="119">
        <v>9.8000000000000007</v>
      </c>
      <c r="H92" s="120">
        <f t="shared" si="14"/>
        <v>9.8000000000000007</v>
      </c>
      <c r="I92" s="153"/>
      <c r="J92" s="121">
        <f t="shared" si="15"/>
        <v>0</v>
      </c>
      <c r="K92" s="122">
        <v>10.130000000000001</v>
      </c>
      <c r="L92" s="103">
        <f t="shared" si="13"/>
        <v>1.3946856896481646E-5</v>
      </c>
    </row>
    <row r="93" spans="1:12" x14ac:dyDescent="0.25">
      <c r="A93" s="116" t="s">
        <v>256</v>
      </c>
      <c r="B93" s="116" t="s">
        <v>200</v>
      </c>
      <c r="C93" s="116">
        <v>150918</v>
      </c>
      <c r="D93" s="134" t="s">
        <v>352</v>
      </c>
      <c r="E93" s="116" t="s">
        <v>106</v>
      </c>
      <c r="F93" s="118">
        <v>10</v>
      </c>
      <c r="G93" s="119">
        <v>24.96</v>
      </c>
      <c r="H93" s="120">
        <f t="shared" si="14"/>
        <v>249.6</v>
      </c>
      <c r="I93" s="153"/>
      <c r="J93" s="121">
        <f t="shared" si="15"/>
        <v>0</v>
      </c>
      <c r="K93" s="122">
        <v>25.81</v>
      </c>
      <c r="L93" s="103">
        <f t="shared" si="13"/>
        <v>3.5521790626141006E-4</v>
      </c>
    </row>
    <row r="94" spans="1:12" x14ac:dyDescent="0.25">
      <c r="A94" s="116" t="s">
        <v>257</v>
      </c>
      <c r="B94" s="116" t="s">
        <v>200</v>
      </c>
      <c r="C94" s="116">
        <v>151132</v>
      </c>
      <c r="D94" s="134" t="s">
        <v>330</v>
      </c>
      <c r="E94" s="116" t="s">
        <v>18</v>
      </c>
      <c r="F94" s="118">
        <v>100</v>
      </c>
      <c r="G94" s="119">
        <v>7.28</v>
      </c>
      <c r="H94" s="120">
        <f t="shared" si="14"/>
        <v>728</v>
      </c>
      <c r="I94" s="153"/>
      <c r="J94" s="121">
        <f t="shared" si="15"/>
        <v>0</v>
      </c>
      <c r="K94" s="122">
        <v>7.53</v>
      </c>
      <c r="L94" s="103">
        <f t="shared" si="13"/>
        <v>1.0360522265957794E-3</v>
      </c>
    </row>
    <row r="95" spans="1:12" x14ac:dyDescent="0.25">
      <c r="A95" s="116" t="s">
        <v>258</v>
      </c>
      <c r="B95" s="116" t="s">
        <v>200</v>
      </c>
      <c r="C95" s="116">
        <v>151133</v>
      </c>
      <c r="D95" s="134" t="s">
        <v>282</v>
      </c>
      <c r="E95" s="116" t="s">
        <v>18</v>
      </c>
      <c r="F95" s="118">
        <v>75</v>
      </c>
      <c r="G95" s="119">
        <v>8.2899999999999991</v>
      </c>
      <c r="H95" s="120">
        <f t="shared" si="14"/>
        <v>621.75</v>
      </c>
      <c r="I95" s="153"/>
      <c r="J95" s="121">
        <f t="shared" si="15"/>
        <v>0</v>
      </c>
      <c r="K95" s="122">
        <v>8.57</v>
      </c>
      <c r="L95" s="103">
        <f t="shared" si="13"/>
        <v>8.8484268116198602E-4</v>
      </c>
    </row>
    <row r="96" spans="1:12" ht="26.4" x14ac:dyDescent="0.25">
      <c r="A96" s="116" t="s">
        <v>279</v>
      </c>
      <c r="B96" s="116" t="s">
        <v>200</v>
      </c>
      <c r="C96" s="116">
        <v>151301</v>
      </c>
      <c r="D96" s="134" t="s">
        <v>280</v>
      </c>
      <c r="E96" s="116" t="s">
        <v>106</v>
      </c>
      <c r="F96" s="118">
        <v>6</v>
      </c>
      <c r="G96" s="119">
        <v>18.8</v>
      </c>
      <c r="H96" s="120">
        <f t="shared" si="14"/>
        <v>112.8</v>
      </c>
      <c r="I96" s="153"/>
      <c r="J96" s="121">
        <f t="shared" si="15"/>
        <v>0</v>
      </c>
      <c r="K96" s="122">
        <v>19.440000000000001</v>
      </c>
      <c r="L96" s="103">
        <f t="shared" si="13"/>
        <v>1.6053116917582954E-4</v>
      </c>
    </row>
    <row r="97" spans="1:12" ht="26.4" x14ac:dyDescent="0.25">
      <c r="A97" s="116" t="s">
        <v>354</v>
      </c>
      <c r="B97" s="116" t="s">
        <v>200</v>
      </c>
      <c r="C97" s="116">
        <v>151302</v>
      </c>
      <c r="D97" s="134" t="s">
        <v>353</v>
      </c>
      <c r="E97" s="116" t="s">
        <v>106</v>
      </c>
      <c r="F97" s="118">
        <v>5</v>
      </c>
      <c r="G97" s="119">
        <v>18.8</v>
      </c>
      <c r="H97" s="120">
        <f t="shared" si="14"/>
        <v>94</v>
      </c>
      <c r="I97" s="153"/>
      <c r="J97" s="121">
        <f t="shared" si="15"/>
        <v>0</v>
      </c>
      <c r="K97" s="122">
        <v>19.440000000000001</v>
      </c>
      <c r="L97" s="103">
        <f t="shared" si="13"/>
        <v>1.3377597431319128E-4</v>
      </c>
    </row>
    <row r="98" spans="1:12" ht="26.4" x14ac:dyDescent="0.25">
      <c r="A98" s="116" t="s">
        <v>356</v>
      </c>
      <c r="B98" s="116" t="s">
        <v>200</v>
      </c>
      <c r="C98" s="116">
        <v>151303</v>
      </c>
      <c r="D98" s="134" t="s">
        <v>355</v>
      </c>
      <c r="E98" s="116" t="s">
        <v>106</v>
      </c>
      <c r="F98" s="118">
        <v>5</v>
      </c>
      <c r="G98" s="119">
        <v>18.8</v>
      </c>
      <c r="H98" s="120">
        <f t="shared" si="14"/>
        <v>94</v>
      </c>
      <c r="I98" s="153"/>
      <c r="J98" s="121">
        <f t="shared" si="15"/>
        <v>0</v>
      </c>
      <c r="K98" s="122">
        <v>19.440000000000001</v>
      </c>
      <c r="L98" s="103">
        <f t="shared" si="13"/>
        <v>1.3377597431319128E-4</v>
      </c>
    </row>
    <row r="99" spans="1:12" ht="26.4" x14ac:dyDescent="0.25">
      <c r="A99" s="116" t="s">
        <v>358</v>
      </c>
      <c r="B99" s="116" t="s">
        <v>200</v>
      </c>
      <c r="C99" s="116">
        <v>151304</v>
      </c>
      <c r="D99" s="134" t="s">
        <v>357</v>
      </c>
      <c r="E99" s="116" t="s">
        <v>106</v>
      </c>
      <c r="F99" s="118">
        <v>3</v>
      </c>
      <c r="G99" s="119">
        <v>18.8</v>
      </c>
      <c r="H99" s="120">
        <f t="shared" si="14"/>
        <v>56.4</v>
      </c>
      <c r="I99" s="153"/>
      <c r="J99" s="121">
        <f t="shared" si="15"/>
        <v>0</v>
      </c>
      <c r="K99" s="122">
        <v>19.440000000000001</v>
      </c>
      <c r="L99" s="103">
        <f t="shared" si="13"/>
        <v>8.026558458791477E-5</v>
      </c>
    </row>
    <row r="100" spans="1:12" ht="26.4" x14ac:dyDescent="0.25">
      <c r="A100" s="116" t="s">
        <v>360</v>
      </c>
      <c r="B100" s="116" t="s">
        <v>200</v>
      </c>
      <c r="C100" s="116">
        <v>151305</v>
      </c>
      <c r="D100" s="134" t="s">
        <v>359</v>
      </c>
      <c r="E100" s="116" t="s">
        <v>106</v>
      </c>
      <c r="F100" s="118">
        <v>3</v>
      </c>
      <c r="G100" s="119">
        <v>21.46</v>
      </c>
      <c r="H100" s="120">
        <f t="shared" si="14"/>
        <v>64.38</v>
      </c>
      <c r="I100" s="153"/>
      <c r="J100" s="121">
        <f t="shared" si="15"/>
        <v>0</v>
      </c>
      <c r="K100" s="122">
        <v>22.19</v>
      </c>
      <c r="L100" s="103">
        <f t="shared" si="13"/>
        <v>9.1622310917906965E-5</v>
      </c>
    </row>
    <row r="101" spans="1:12" ht="26.4" x14ac:dyDescent="0.25">
      <c r="A101" s="116" t="s">
        <v>362</v>
      </c>
      <c r="B101" s="116" t="s">
        <v>200</v>
      </c>
      <c r="C101" s="116">
        <v>151307</v>
      </c>
      <c r="D101" s="134" t="s">
        <v>361</v>
      </c>
      <c r="E101" s="116" t="s">
        <v>106</v>
      </c>
      <c r="F101" s="118">
        <v>6</v>
      </c>
      <c r="G101" s="119">
        <v>54.53</v>
      </c>
      <c r="H101" s="120">
        <f t="shared" si="14"/>
        <v>327.18</v>
      </c>
      <c r="I101" s="153"/>
      <c r="J101" s="121">
        <f t="shared" si="15"/>
        <v>0</v>
      </c>
      <c r="K101" s="122">
        <v>56.39</v>
      </c>
      <c r="L101" s="103">
        <f t="shared" si="13"/>
        <v>4.6562577952968012E-4</v>
      </c>
    </row>
    <row r="102" spans="1:12" ht="26.4" x14ac:dyDescent="0.25">
      <c r="A102" s="116" t="s">
        <v>364</v>
      </c>
      <c r="B102" s="116" t="s">
        <v>200</v>
      </c>
      <c r="C102" s="116">
        <v>151308</v>
      </c>
      <c r="D102" s="134" t="s">
        <v>363</v>
      </c>
      <c r="E102" s="116" t="s">
        <v>106</v>
      </c>
      <c r="F102" s="118">
        <v>5</v>
      </c>
      <c r="G102" s="119">
        <v>57.68</v>
      </c>
      <c r="H102" s="120">
        <f t="shared" si="14"/>
        <v>288.39999999999998</v>
      </c>
      <c r="I102" s="153"/>
      <c r="J102" s="121">
        <f t="shared" si="15"/>
        <v>0</v>
      </c>
      <c r="K102" s="122">
        <v>59.65</v>
      </c>
      <c r="L102" s="103">
        <f t="shared" si="13"/>
        <v>4.1043607438217411E-4</v>
      </c>
    </row>
    <row r="103" spans="1:12" ht="26.4" x14ac:dyDescent="0.25">
      <c r="A103" s="116" t="s">
        <v>366</v>
      </c>
      <c r="B103" s="116" t="s">
        <v>200</v>
      </c>
      <c r="C103" s="116">
        <v>151311</v>
      </c>
      <c r="D103" s="134" t="s">
        <v>365</v>
      </c>
      <c r="E103" s="116" t="s">
        <v>106</v>
      </c>
      <c r="F103" s="118">
        <v>2</v>
      </c>
      <c r="G103" s="119">
        <v>92.49</v>
      </c>
      <c r="H103" s="120">
        <f t="shared" si="14"/>
        <v>184.98</v>
      </c>
      <c r="I103" s="153"/>
      <c r="J103" s="121">
        <f t="shared" si="15"/>
        <v>0</v>
      </c>
      <c r="K103" s="122">
        <v>95.65</v>
      </c>
      <c r="L103" s="103">
        <f t="shared" si="13"/>
        <v>2.6325403966440559E-4</v>
      </c>
    </row>
    <row r="104" spans="1:12" ht="26.4" x14ac:dyDescent="0.25">
      <c r="A104" s="116" t="s">
        <v>368</v>
      </c>
      <c r="B104" s="116" t="s">
        <v>200</v>
      </c>
      <c r="C104" s="116">
        <v>151313</v>
      </c>
      <c r="D104" s="134" t="s">
        <v>367</v>
      </c>
      <c r="E104" s="116" t="s">
        <v>106</v>
      </c>
      <c r="F104" s="118">
        <v>1</v>
      </c>
      <c r="G104" s="119">
        <v>155.29</v>
      </c>
      <c r="H104" s="120">
        <f t="shared" si="14"/>
        <v>155.29</v>
      </c>
      <c r="I104" s="153"/>
      <c r="J104" s="121">
        <f t="shared" si="15"/>
        <v>0</v>
      </c>
      <c r="K104" s="122">
        <v>160.59</v>
      </c>
      <c r="L104" s="103">
        <f t="shared" si="13"/>
        <v>2.2100075586271783E-4</v>
      </c>
    </row>
    <row r="105" spans="1:12" ht="26.4" x14ac:dyDescent="0.25">
      <c r="A105" s="116" t="s">
        <v>370</v>
      </c>
      <c r="B105" s="116" t="s">
        <v>200</v>
      </c>
      <c r="C105" s="116">
        <v>151324</v>
      </c>
      <c r="D105" s="134" t="s">
        <v>369</v>
      </c>
      <c r="E105" s="116" t="s">
        <v>106</v>
      </c>
      <c r="F105" s="118">
        <v>5</v>
      </c>
      <c r="G105" s="119">
        <v>72.709999999999994</v>
      </c>
      <c r="H105" s="120">
        <f t="shared" si="14"/>
        <v>363.55</v>
      </c>
      <c r="I105" s="153"/>
      <c r="J105" s="121">
        <f t="shared" si="15"/>
        <v>0</v>
      </c>
      <c r="K105" s="122">
        <v>75.19</v>
      </c>
      <c r="L105" s="103">
        <f t="shared" si="13"/>
        <v>5.1738569639958186E-4</v>
      </c>
    </row>
    <row r="106" spans="1:12" ht="26.4" x14ac:dyDescent="0.25">
      <c r="A106" s="116" t="s">
        <v>372</v>
      </c>
      <c r="B106" s="116" t="s">
        <v>200</v>
      </c>
      <c r="C106" s="116">
        <v>151333</v>
      </c>
      <c r="D106" s="134" t="s">
        <v>371</v>
      </c>
      <c r="E106" s="116" t="s">
        <v>106</v>
      </c>
      <c r="F106" s="118">
        <v>1</v>
      </c>
      <c r="G106" s="119">
        <v>628.11</v>
      </c>
      <c r="H106" s="120">
        <f t="shared" si="14"/>
        <v>628.11</v>
      </c>
      <c r="I106" s="153"/>
      <c r="J106" s="121">
        <f t="shared" si="15"/>
        <v>0</v>
      </c>
      <c r="K106" s="122">
        <v>649.54999999999995</v>
      </c>
      <c r="L106" s="103">
        <f t="shared" si="13"/>
        <v>8.9389390665807012E-4</v>
      </c>
    </row>
    <row r="107" spans="1:12" ht="26.4" x14ac:dyDescent="0.25">
      <c r="A107" s="116" t="s">
        <v>374</v>
      </c>
      <c r="B107" s="116" t="s">
        <v>200</v>
      </c>
      <c r="C107" s="116">
        <v>151337</v>
      </c>
      <c r="D107" s="134" t="s">
        <v>373</v>
      </c>
      <c r="E107" s="116" t="s">
        <v>106</v>
      </c>
      <c r="F107" s="118">
        <v>4</v>
      </c>
      <c r="G107" s="119">
        <v>198.14</v>
      </c>
      <c r="H107" s="120">
        <f t="shared" si="14"/>
        <v>792.56</v>
      </c>
      <c r="I107" s="153"/>
      <c r="J107" s="121">
        <f t="shared" si="15"/>
        <v>0</v>
      </c>
      <c r="K107" s="122">
        <v>204.9</v>
      </c>
      <c r="L107" s="103">
        <f t="shared" si="13"/>
        <v>1.1279307042730093E-3</v>
      </c>
    </row>
    <row r="108" spans="1:12" x14ac:dyDescent="0.25">
      <c r="A108" s="116" t="s">
        <v>376</v>
      </c>
      <c r="B108" s="116" t="s">
        <v>200</v>
      </c>
      <c r="C108" s="116">
        <v>151413</v>
      </c>
      <c r="D108" s="134" t="s">
        <v>375</v>
      </c>
      <c r="E108" s="116" t="s">
        <v>18</v>
      </c>
      <c r="F108" s="118">
        <v>100</v>
      </c>
      <c r="G108" s="119">
        <v>19.57</v>
      </c>
      <c r="H108" s="120">
        <f t="shared" si="14"/>
        <v>1957</v>
      </c>
      <c r="I108" s="153"/>
      <c r="J108" s="121">
        <f t="shared" si="15"/>
        <v>0</v>
      </c>
      <c r="K108" s="122">
        <v>20.239999999999998</v>
      </c>
      <c r="L108" s="103">
        <f t="shared" si="13"/>
        <v>2.7851019333076103E-3</v>
      </c>
    </row>
    <row r="109" spans="1:12" x14ac:dyDescent="0.25">
      <c r="A109" s="116" t="s">
        <v>378</v>
      </c>
      <c r="B109" s="116" t="s">
        <v>200</v>
      </c>
      <c r="C109" s="116">
        <v>151417</v>
      </c>
      <c r="D109" s="134" t="s">
        <v>377</v>
      </c>
      <c r="E109" s="116" t="s">
        <v>18</v>
      </c>
      <c r="F109" s="118">
        <v>400</v>
      </c>
      <c r="G109" s="119">
        <v>5.62</v>
      </c>
      <c r="H109" s="120">
        <f t="shared" si="14"/>
        <v>2248</v>
      </c>
      <c r="I109" s="153"/>
      <c r="J109" s="121">
        <f t="shared" si="15"/>
        <v>0</v>
      </c>
      <c r="K109" s="122">
        <v>5.81</v>
      </c>
      <c r="L109" s="103">
        <f t="shared" si="13"/>
        <v>3.1992381942133408E-3</v>
      </c>
    </row>
    <row r="110" spans="1:12" x14ac:dyDescent="0.25">
      <c r="A110" s="116" t="s">
        <v>380</v>
      </c>
      <c r="B110" s="116" t="s">
        <v>200</v>
      </c>
      <c r="C110" s="116">
        <v>151418</v>
      </c>
      <c r="D110" s="134" t="s">
        <v>379</v>
      </c>
      <c r="E110" s="116" t="s">
        <v>18</v>
      </c>
      <c r="F110" s="118">
        <v>400</v>
      </c>
      <c r="G110" s="119">
        <v>7.06</v>
      </c>
      <c r="H110" s="120">
        <f t="shared" si="14"/>
        <v>2824</v>
      </c>
      <c r="I110" s="153"/>
      <c r="J110" s="121">
        <f t="shared" si="15"/>
        <v>0</v>
      </c>
      <c r="K110" s="122">
        <v>7.3</v>
      </c>
      <c r="L110" s="103">
        <f t="shared" si="13"/>
        <v>4.0189718240473639E-3</v>
      </c>
    </row>
    <row r="111" spans="1:12" ht="12.75" customHeight="1" x14ac:dyDescent="0.25">
      <c r="A111" s="116" t="s">
        <v>382</v>
      </c>
      <c r="B111" s="116" t="s">
        <v>200</v>
      </c>
      <c r="C111" s="116">
        <v>151419</v>
      </c>
      <c r="D111" s="134" t="s">
        <v>381</v>
      </c>
      <c r="E111" s="116" t="s">
        <v>18</v>
      </c>
      <c r="F111" s="118">
        <v>200</v>
      </c>
      <c r="G111" s="119">
        <v>8.57</v>
      </c>
      <c r="H111" s="120">
        <f t="shared" si="14"/>
        <v>1714</v>
      </c>
      <c r="I111" s="153"/>
      <c r="J111" s="121">
        <f t="shared" si="15"/>
        <v>0</v>
      </c>
      <c r="K111" s="122">
        <v>8.86</v>
      </c>
      <c r="L111" s="103">
        <f t="shared" si="13"/>
        <v>2.4392768082213815E-3</v>
      </c>
    </row>
    <row r="112" spans="1:12" ht="12.75" customHeight="1" x14ac:dyDescent="0.25">
      <c r="A112" s="116" t="s">
        <v>384</v>
      </c>
      <c r="B112" s="116" t="s">
        <v>200</v>
      </c>
      <c r="C112" s="116">
        <v>151420</v>
      </c>
      <c r="D112" s="134" t="s">
        <v>383</v>
      </c>
      <c r="E112" s="116" t="s">
        <v>18</v>
      </c>
      <c r="F112" s="118">
        <v>300</v>
      </c>
      <c r="G112" s="119">
        <v>11.13</v>
      </c>
      <c r="H112" s="120">
        <f t="shared" si="14"/>
        <v>3339</v>
      </c>
      <c r="I112" s="153"/>
      <c r="J112" s="121">
        <f t="shared" si="15"/>
        <v>0</v>
      </c>
      <c r="K112" s="122">
        <v>11.51</v>
      </c>
      <c r="L112" s="103">
        <f t="shared" si="13"/>
        <v>4.7518933854441038E-3</v>
      </c>
    </row>
    <row r="113" spans="1:12" ht="26.4" x14ac:dyDescent="0.25">
      <c r="A113" s="116" t="s">
        <v>385</v>
      </c>
      <c r="B113" s="116" t="s">
        <v>200</v>
      </c>
      <c r="C113" s="116">
        <v>151421</v>
      </c>
      <c r="D113" s="134" t="s">
        <v>281</v>
      </c>
      <c r="E113" s="116" t="s">
        <v>18</v>
      </c>
      <c r="F113" s="118">
        <v>150</v>
      </c>
      <c r="G113" s="119">
        <v>15.32</v>
      </c>
      <c r="H113" s="120">
        <f t="shared" si="14"/>
        <v>2298</v>
      </c>
      <c r="I113" s="153"/>
      <c r="J113" s="121">
        <f t="shared" si="15"/>
        <v>0</v>
      </c>
      <c r="K113" s="122">
        <v>15.84</v>
      </c>
      <c r="L113" s="103">
        <f t="shared" si="13"/>
        <v>3.2703956273586552E-3</v>
      </c>
    </row>
    <row r="114" spans="1:12" x14ac:dyDescent="0.25">
      <c r="A114" s="116" t="s">
        <v>387</v>
      </c>
      <c r="B114" s="116" t="s">
        <v>200</v>
      </c>
      <c r="C114" s="116">
        <v>151426</v>
      </c>
      <c r="D114" s="134" t="s">
        <v>386</v>
      </c>
      <c r="E114" s="116" t="s">
        <v>18</v>
      </c>
      <c r="F114" s="118">
        <v>35</v>
      </c>
      <c r="G114" s="119">
        <v>67.430000000000007</v>
      </c>
      <c r="H114" s="120">
        <f t="shared" si="14"/>
        <v>2360.0500000000002</v>
      </c>
      <c r="I114" s="153"/>
      <c r="J114" s="121">
        <f t="shared" si="15"/>
        <v>0</v>
      </c>
      <c r="K114" s="122">
        <v>69.73</v>
      </c>
      <c r="L114" s="103">
        <f t="shared" si="13"/>
        <v>3.3587020018919908E-3</v>
      </c>
    </row>
    <row r="115" spans="1:12" x14ac:dyDescent="0.25">
      <c r="A115" s="116" t="s">
        <v>389</v>
      </c>
      <c r="B115" s="116" t="s">
        <v>200</v>
      </c>
      <c r="C115" s="116">
        <v>151433</v>
      </c>
      <c r="D115" s="134" t="s">
        <v>388</v>
      </c>
      <c r="E115" s="116" t="s">
        <v>18</v>
      </c>
      <c r="F115" s="118">
        <v>100</v>
      </c>
      <c r="G115" s="119">
        <v>45.99</v>
      </c>
      <c r="H115" s="120">
        <f t="shared" si="14"/>
        <v>4599</v>
      </c>
      <c r="I115" s="153"/>
      <c r="J115" s="121">
        <f t="shared" si="15"/>
        <v>0</v>
      </c>
      <c r="K115" s="122">
        <v>47.56</v>
      </c>
      <c r="L115" s="103">
        <f t="shared" si="13"/>
        <v>6.5450607007060298E-3</v>
      </c>
    </row>
    <row r="116" spans="1:12" x14ac:dyDescent="0.25">
      <c r="A116" s="116" t="s">
        <v>391</v>
      </c>
      <c r="B116" s="116" t="s">
        <v>200</v>
      </c>
      <c r="C116" s="116">
        <v>151434</v>
      </c>
      <c r="D116" s="134" t="s">
        <v>390</v>
      </c>
      <c r="E116" s="116" t="s">
        <v>18</v>
      </c>
      <c r="F116" s="118">
        <v>200</v>
      </c>
      <c r="G116" s="119">
        <v>59.44</v>
      </c>
      <c r="H116" s="120">
        <f t="shared" si="14"/>
        <v>11888</v>
      </c>
      <c r="I116" s="153"/>
      <c r="J116" s="121">
        <f t="shared" si="15"/>
        <v>0</v>
      </c>
      <c r="K116" s="122">
        <v>61.47</v>
      </c>
      <c r="L116" s="103">
        <f t="shared" si="13"/>
        <v>1.6918391304629979E-2</v>
      </c>
    </row>
    <row r="117" spans="1:12" ht="26.4" x14ac:dyDescent="0.25">
      <c r="A117" s="116" t="s">
        <v>393</v>
      </c>
      <c r="B117" s="116" t="s">
        <v>200</v>
      </c>
      <c r="C117" s="116">
        <v>151704</v>
      </c>
      <c r="D117" s="134" t="s">
        <v>392</v>
      </c>
      <c r="E117" s="116" t="s">
        <v>106</v>
      </c>
      <c r="F117" s="118">
        <v>1</v>
      </c>
      <c r="G117" s="119">
        <v>2307.27</v>
      </c>
      <c r="H117" s="120">
        <f t="shared" si="14"/>
        <v>2307.27</v>
      </c>
      <c r="I117" s="153"/>
      <c r="J117" s="121">
        <f t="shared" si="15"/>
        <v>0</v>
      </c>
      <c r="K117" s="122">
        <v>2386.0100000000002</v>
      </c>
      <c r="L117" s="103">
        <f t="shared" si="13"/>
        <v>3.2835882154637966E-3</v>
      </c>
    </row>
    <row r="118" spans="1:12" x14ac:dyDescent="0.25">
      <c r="A118" s="116" t="s">
        <v>395</v>
      </c>
      <c r="B118" s="116" t="s">
        <v>200</v>
      </c>
      <c r="C118" s="116">
        <v>152001</v>
      </c>
      <c r="D118" s="134" t="s">
        <v>394</v>
      </c>
      <c r="E118" s="116" t="s">
        <v>106</v>
      </c>
      <c r="F118" s="118">
        <v>10</v>
      </c>
      <c r="G118" s="119">
        <v>9.25</v>
      </c>
      <c r="H118" s="120">
        <f t="shared" si="14"/>
        <v>92.5</v>
      </c>
      <c r="I118" s="153"/>
      <c r="J118" s="121">
        <f t="shared" si="15"/>
        <v>0</v>
      </c>
      <c r="K118" s="122">
        <v>9.57</v>
      </c>
      <c r="L118" s="103">
        <f t="shared" si="13"/>
        <v>1.3164125131883187E-4</v>
      </c>
    </row>
    <row r="119" spans="1:12" x14ac:dyDescent="0.25">
      <c r="A119" s="116" t="s">
        <v>397</v>
      </c>
      <c r="B119" s="116" t="s">
        <v>200</v>
      </c>
      <c r="C119" s="116">
        <v>152002</v>
      </c>
      <c r="D119" s="134" t="s">
        <v>396</v>
      </c>
      <c r="E119" s="116" t="s">
        <v>106</v>
      </c>
      <c r="F119" s="118">
        <v>5</v>
      </c>
      <c r="G119" s="119">
        <v>11.09</v>
      </c>
      <c r="H119" s="120">
        <f t="shared" si="14"/>
        <v>55.45</v>
      </c>
      <c r="I119" s="153"/>
      <c r="J119" s="121">
        <f t="shared" si="15"/>
        <v>0</v>
      </c>
      <c r="K119" s="122">
        <v>11.47</v>
      </c>
      <c r="L119" s="103">
        <f t="shared" si="13"/>
        <v>7.8913593358153811E-5</v>
      </c>
    </row>
    <row r="120" spans="1:12" x14ac:dyDescent="0.25">
      <c r="A120" s="116" t="s">
        <v>399</v>
      </c>
      <c r="B120" s="116" t="s">
        <v>200</v>
      </c>
      <c r="C120" s="116">
        <v>152003</v>
      </c>
      <c r="D120" s="134" t="s">
        <v>398</v>
      </c>
      <c r="E120" s="116" t="s">
        <v>106</v>
      </c>
      <c r="F120" s="118">
        <v>10</v>
      </c>
      <c r="G120" s="119">
        <v>16.48</v>
      </c>
      <c r="H120" s="120">
        <f t="shared" si="14"/>
        <v>164.8</v>
      </c>
      <c r="I120" s="153"/>
      <c r="J120" s="121">
        <f t="shared" si="15"/>
        <v>0</v>
      </c>
      <c r="K120" s="122">
        <v>17.04</v>
      </c>
      <c r="L120" s="103">
        <f t="shared" si="13"/>
        <v>2.3453489964695668E-4</v>
      </c>
    </row>
    <row r="121" spans="1:12" x14ac:dyDescent="0.25">
      <c r="A121" s="116" t="s">
        <v>401</v>
      </c>
      <c r="B121" s="116" t="s">
        <v>200</v>
      </c>
      <c r="C121" s="116">
        <v>152004</v>
      </c>
      <c r="D121" s="134" t="s">
        <v>400</v>
      </c>
      <c r="E121" s="116" t="s">
        <v>106</v>
      </c>
      <c r="F121" s="118">
        <v>20</v>
      </c>
      <c r="G121" s="119">
        <v>16.62</v>
      </c>
      <c r="H121" s="120">
        <f t="shared" si="14"/>
        <v>332.4</v>
      </c>
      <c r="I121" s="153"/>
      <c r="J121" s="121">
        <f t="shared" si="15"/>
        <v>0</v>
      </c>
      <c r="K121" s="122">
        <v>17.190000000000001</v>
      </c>
      <c r="L121" s="103">
        <f t="shared" si="13"/>
        <v>4.7305461555005091E-4</v>
      </c>
    </row>
    <row r="122" spans="1:12" x14ac:dyDescent="0.25">
      <c r="A122" s="116" t="s">
        <v>403</v>
      </c>
      <c r="B122" s="116" t="s">
        <v>200</v>
      </c>
      <c r="C122" s="116">
        <v>152005</v>
      </c>
      <c r="D122" s="134" t="s">
        <v>402</v>
      </c>
      <c r="E122" s="116" t="s">
        <v>106</v>
      </c>
      <c r="F122" s="118">
        <v>10</v>
      </c>
      <c r="G122" s="119">
        <v>17.489999999999998</v>
      </c>
      <c r="H122" s="120">
        <f t="shared" si="14"/>
        <v>174.9</v>
      </c>
      <c r="I122" s="153"/>
      <c r="J122" s="121">
        <f t="shared" si="15"/>
        <v>0</v>
      </c>
      <c r="K122" s="122">
        <v>18.09</v>
      </c>
      <c r="L122" s="103">
        <f t="shared" si="13"/>
        <v>2.4890870114231022E-4</v>
      </c>
    </row>
    <row r="123" spans="1:12" x14ac:dyDescent="0.25">
      <c r="A123" s="116" t="s">
        <v>405</v>
      </c>
      <c r="B123" s="116" t="s">
        <v>200</v>
      </c>
      <c r="C123" s="116">
        <v>152006</v>
      </c>
      <c r="D123" s="134" t="s">
        <v>404</v>
      </c>
      <c r="E123" s="116" t="s">
        <v>106</v>
      </c>
      <c r="F123" s="118">
        <v>10</v>
      </c>
      <c r="G123" s="119">
        <v>19.71</v>
      </c>
      <c r="H123" s="120">
        <f t="shared" si="14"/>
        <v>197.1</v>
      </c>
      <c r="I123" s="153"/>
      <c r="J123" s="121">
        <f t="shared" si="15"/>
        <v>0</v>
      </c>
      <c r="K123" s="122">
        <v>20.38</v>
      </c>
      <c r="L123" s="103">
        <f t="shared" si="13"/>
        <v>2.8050260145882981E-4</v>
      </c>
    </row>
    <row r="124" spans="1:12" x14ac:dyDescent="0.25">
      <c r="A124" s="116" t="s">
        <v>406</v>
      </c>
      <c r="B124" s="116" t="s">
        <v>200</v>
      </c>
      <c r="C124" s="116">
        <v>152011</v>
      </c>
      <c r="D124" s="134" t="s">
        <v>407</v>
      </c>
      <c r="E124" s="116" t="s">
        <v>106</v>
      </c>
      <c r="F124" s="118">
        <v>8</v>
      </c>
      <c r="G124" s="119">
        <v>36.130000000000003</v>
      </c>
      <c r="H124" s="120">
        <f t="shared" si="14"/>
        <v>289.04000000000002</v>
      </c>
      <c r="I124" s="153"/>
      <c r="J124" s="121">
        <f t="shared" si="15"/>
        <v>0</v>
      </c>
      <c r="K124" s="122">
        <v>37.36</v>
      </c>
      <c r="L124" s="103">
        <f t="shared" si="13"/>
        <v>4.1134688952643422E-4</v>
      </c>
    </row>
    <row r="125" spans="1:12" x14ac:dyDescent="0.25">
      <c r="A125" s="116" t="s">
        <v>409</v>
      </c>
      <c r="B125" s="116" t="s">
        <v>200</v>
      </c>
      <c r="C125" s="116">
        <v>152030</v>
      </c>
      <c r="D125" s="134" t="s">
        <v>408</v>
      </c>
      <c r="E125" s="119" t="s">
        <v>106</v>
      </c>
      <c r="F125" s="118">
        <v>10</v>
      </c>
      <c r="G125" s="119">
        <v>9.86</v>
      </c>
      <c r="H125" s="120">
        <f t="shared" si="14"/>
        <v>98.6</v>
      </c>
      <c r="I125" s="153"/>
      <c r="J125" s="121">
        <f t="shared" si="15"/>
        <v>0</v>
      </c>
      <c r="K125" s="139" t="s">
        <v>410</v>
      </c>
      <c r="L125" s="103">
        <f t="shared" si="13"/>
        <v>1.4032245816256023E-4</v>
      </c>
    </row>
    <row r="126" spans="1:12" x14ac:dyDescent="0.25">
      <c r="A126" s="116" t="s">
        <v>412</v>
      </c>
      <c r="B126" s="116" t="s">
        <v>200</v>
      </c>
      <c r="C126" s="116">
        <v>152031</v>
      </c>
      <c r="D126" s="134" t="s">
        <v>411</v>
      </c>
      <c r="E126" s="116" t="s">
        <v>106</v>
      </c>
      <c r="F126" s="118">
        <v>10</v>
      </c>
      <c r="G126" s="119">
        <v>16.79</v>
      </c>
      <c r="H126" s="120">
        <f t="shared" si="14"/>
        <v>167.9</v>
      </c>
      <c r="I126" s="153"/>
      <c r="J126" s="121">
        <f t="shared" si="15"/>
        <v>0</v>
      </c>
      <c r="K126" s="122">
        <v>17.36</v>
      </c>
      <c r="L126" s="103">
        <f t="shared" si="13"/>
        <v>2.3894666050196616E-4</v>
      </c>
    </row>
    <row r="127" spans="1:12" ht="26.4" x14ac:dyDescent="0.25">
      <c r="A127" s="116" t="s">
        <v>449</v>
      </c>
      <c r="B127" s="116" t="s">
        <v>200</v>
      </c>
      <c r="C127" s="116">
        <v>180201</v>
      </c>
      <c r="D127" s="134" t="s">
        <v>241</v>
      </c>
      <c r="E127" s="116" t="s">
        <v>106</v>
      </c>
      <c r="F127" s="118">
        <v>45</v>
      </c>
      <c r="G127" s="119">
        <v>27.17</v>
      </c>
      <c r="H127" s="120">
        <f t="shared" si="14"/>
        <v>1222.6500000000001</v>
      </c>
      <c r="I127" s="153"/>
      <c r="J127" s="121">
        <f t="shared" si="15"/>
        <v>0</v>
      </c>
      <c r="K127" s="122">
        <v>28.1</v>
      </c>
      <c r="L127" s="103">
        <f t="shared" si="13"/>
        <v>1.740012712702376E-3</v>
      </c>
    </row>
    <row r="128" spans="1:12" x14ac:dyDescent="0.25">
      <c r="A128" s="116" t="s">
        <v>451</v>
      </c>
      <c r="B128" s="116" t="s">
        <v>200</v>
      </c>
      <c r="C128" s="116">
        <v>180204</v>
      </c>
      <c r="D128" s="134" t="s">
        <v>450</v>
      </c>
      <c r="E128" s="116" t="s">
        <v>106</v>
      </c>
      <c r="F128" s="118">
        <v>20</v>
      </c>
      <c r="G128" s="119">
        <v>23.97</v>
      </c>
      <c r="H128" s="120">
        <f t="shared" si="14"/>
        <v>479.4</v>
      </c>
      <c r="I128" s="153"/>
      <c r="J128" s="121">
        <f t="shared" si="15"/>
        <v>0</v>
      </c>
      <c r="K128" s="122">
        <v>24.79</v>
      </c>
      <c r="L128" s="103">
        <f t="shared" si="13"/>
        <v>6.8225746899727561E-4</v>
      </c>
    </row>
    <row r="129" spans="1:12" x14ac:dyDescent="0.25">
      <c r="A129" s="116" t="s">
        <v>452</v>
      </c>
      <c r="B129" s="116" t="s">
        <v>200</v>
      </c>
      <c r="C129" s="116">
        <v>180205</v>
      </c>
      <c r="D129" s="134" t="s">
        <v>453</v>
      </c>
      <c r="E129" s="116" t="s">
        <v>106</v>
      </c>
      <c r="F129" s="118">
        <v>18</v>
      </c>
      <c r="G129" s="119">
        <v>38.909999999999997</v>
      </c>
      <c r="H129" s="120">
        <f t="shared" si="14"/>
        <v>700.38</v>
      </c>
      <c r="I129" s="153"/>
      <c r="J129" s="121">
        <f t="shared" si="15"/>
        <v>0</v>
      </c>
      <c r="K129" s="122">
        <v>40.24</v>
      </c>
      <c r="L129" s="103">
        <f t="shared" si="13"/>
        <v>9.9674486052630769E-4</v>
      </c>
    </row>
    <row r="130" spans="1:12" ht="39.6" x14ac:dyDescent="0.25">
      <c r="A130" s="116" t="s">
        <v>454</v>
      </c>
      <c r="B130" s="116" t="s">
        <v>200</v>
      </c>
      <c r="C130" s="116">
        <v>180101</v>
      </c>
      <c r="D130" s="134" t="s">
        <v>455</v>
      </c>
      <c r="E130" s="116" t="s">
        <v>106</v>
      </c>
      <c r="F130" s="118">
        <v>103</v>
      </c>
      <c r="G130" s="119">
        <v>106.82</v>
      </c>
      <c r="H130" s="120">
        <f t="shared" si="14"/>
        <v>11002.46</v>
      </c>
      <c r="I130" s="153"/>
      <c r="J130" s="121">
        <f t="shared" si="15"/>
        <v>0</v>
      </c>
      <c r="K130" s="122">
        <v>110.47</v>
      </c>
      <c r="L130" s="103">
        <f t="shared" si="13"/>
        <v>1.5658136237679941E-2</v>
      </c>
    </row>
    <row r="131" spans="1:12" x14ac:dyDescent="0.25">
      <c r="A131" s="123" t="s">
        <v>474</v>
      </c>
      <c r="B131" s="135"/>
      <c r="C131" s="135"/>
      <c r="D131" s="124" t="s">
        <v>413</v>
      </c>
      <c r="E131" s="116"/>
      <c r="F131" s="118"/>
      <c r="G131" s="136"/>
      <c r="H131" s="125">
        <f>SUM(H87:H130)</f>
        <v>57204.919999999991</v>
      </c>
      <c r="I131" s="125"/>
      <c r="J131" s="125">
        <f>SUM(J87:J130)</f>
        <v>0</v>
      </c>
      <c r="K131" s="122"/>
    </row>
    <row r="132" spans="1:12" x14ac:dyDescent="0.25">
      <c r="A132" s="129">
        <v>10</v>
      </c>
      <c r="B132" s="110"/>
      <c r="C132" s="110"/>
      <c r="D132" s="110" t="s">
        <v>331</v>
      </c>
      <c r="E132" s="129"/>
      <c r="F132" s="129"/>
      <c r="G132" s="129"/>
      <c r="H132" s="129"/>
      <c r="I132" s="129"/>
      <c r="J132" s="138"/>
      <c r="K132" s="122"/>
      <c r="L132" s="103">
        <f t="shared" ref="L132:L143" si="16">H132/$H$164</f>
        <v>0</v>
      </c>
    </row>
    <row r="133" spans="1:12" ht="24" customHeight="1" x14ac:dyDescent="0.25">
      <c r="A133" s="116" t="s">
        <v>259</v>
      </c>
      <c r="B133" s="116" t="s">
        <v>200</v>
      </c>
      <c r="C133" s="116">
        <v>170108</v>
      </c>
      <c r="D133" s="134" t="s">
        <v>332</v>
      </c>
      <c r="E133" s="116" t="s">
        <v>106</v>
      </c>
      <c r="F133" s="118">
        <v>12</v>
      </c>
      <c r="G133" s="119">
        <v>71.7</v>
      </c>
      <c r="H133" s="120">
        <f t="shared" ref="H133:H143" si="17">ROUND(F133*G133,2)</f>
        <v>860.4</v>
      </c>
      <c r="I133" s="153"/>
      <c r="J133" s="121">
        <f t="shared" ref="J133:J143" si="18">IF(ROUND(I133*F133,2)&gt;H133, "NÃO ATENDE",ROUND(I133*F133,2))</f>
        <v>0</v>
      </c>
      <c r="K133" s="122">
        <v>74.150000000000006</v>
      </c>
      <c r="L133" s="103">
        <f t="shared" si="16"/>
        <v>1.2244771095645721E-3</v>
      </c>
    </row>
    <row r="134" spans="1:12" ht="24" customHeight="1" x14ac:dyDescent="0.25">
      <c r="A134" s="116" t="s">
        <v>260</v>
      </c>
      <c r="B134" s="116" t="s">
        <v>200</v>
      </c>
      <c r="C134" s="116">
        <v>170111</v>
      </c>
      <c r="D134" s="134" t="s">
        <v>333</v>
      </c>
      <c r="E134" s="116" t="s">
        <v>106</v>
      </c>
      <c r="F134" s="118">
        <v>10</v>
      </c>
      <c r="G134" s="119">
        <v>70.81</v>
      </c>
      <c r="H134" s="120">
        <f t="shared" si="17"/>
        <v>708.1</v>
      </c>
      <c r="I134" s="153"/>
      <c r="J134" s="121">
        <f t="shared" si="18"/>
        <v>0</v>
      </c>
      <c r="K134" s="122">
        <v>73.23</v>
      </c>
      <c r="L134" s="103">
        <f t="shared" si="16"/>
        <v>1.0077315682039442E-3</v>
      </c>
    </row>
    <row r="135" spans="1:12" ht="24" customHeight="1" x14ac:dyDescent="0.25">
      <c r="A135" s="116" t="s">
        <v>261</v>
      </c>
      <c r="B135" s="116" t="s">
        <v>200</v>
      </c>
      <c r="C135" s="116">
        <v>170115</v>
      </c>
      <c r="D135" s="134" t="s">
        <v>491</v>
      </c>
      <c r="E135" s="116" t="s">
        <v>106</v>
      </c>
      <c r="F135" s="118">
        <v>12</v>
      </c>
      <c r="G135" s="119">
        <v>291.70999999999998</v>
      </c>
      <c r="H135" s="120">
        <f t="shared" si="17"/>
        <v>3500.52</v>
      </c>
      <c r="I135" s="153"/>
      <c r="J135" s="121">
        <f t="shared" si="18"/>
        <v>0</v>
      </c>
      <c r="K135" s="122">
        <v>301.67</v>
      </c>
      <c r="L135" s="103">
        <f t="shared" si="16"/>
        <v>4.9817603574767279E-3</v>
      </c>
    </row>
    <row r="136" spans="1:12" ht="39.6" x14ac:dyDescent="0.25">
      <c r="A136" s="116" t="s">
        <v>262</v>
      </c>
      <c r="B136" s="116" t="s">
        <v>200</v>
      </c>
      <c r="C136" s="116">
        <v>170136</v>
      </c>
      <c r="D136" s="134" t="s">
        <v>339</v>
      </c>
      <c r="E136" s="116" t="s">
        <v>106</v>
      </c>
      <c r="F136" s="118">
        <v>12</v>
      </c>
      <c r="G136" s="119">
        <v>823.43</v>
      </c>
      <c r="H136" s="120">
        <f t="shared" si="17"/>
        <v>9881.16</v>
      </c>
      <c r="I136" s="153"/>
      <c r="J136" s="121">
        <f t="shared" si="18"/>
        <v>0</v>
      </c>
      <c r="K136" s="122">
        <v>851.53</v>
      </c>
      <c r="L136" s="103">
        <f t="shared" si="16"/>
        <v>1.406235964196312E-2</v>
      </c>
    </row>
    <row r="137" spans="1:12" x14ac:dyDescent="0.25">
      <c r="A137" s="116" t="s">
        <v>263</v>
      </c>
      <c r="B137" s="116" t="s">
        <v>200</v>
      </c>
      <c r="C137" s="116">
        <v>170220</v>
      </c>
      <c r="D137" s="134" t="s">
        <v>247</v>
      </c>
      <c r="E137" s="116" t="s">
        <v>228</v>
      </c>
      <c r="F137" s="118">
        <v>11.71</v>
      </c>
      <c r="G137" s="119">
        <v>354.13</v>
      </c>
      <c r="H137" s="120">
        <f t="shared" si="17"/>
        <v>4146.8599999999997</v>
      </c>
      <c r="I137" s="153"/>
      <c r="J137" s="121">
        <f t="shared" si="18"/>
        <v>0</v>
      </c>
      <c r="K137" s="122">
        <v>366.22</v>
      </c>
      <c r="L137" s="103">
        <f t="shared" si="16"/>
        <v>5.9015982642595787E-3</v>
      </c>
    </row>
    <row r="138" spans="1:12" ht="24" customHeight="1" x14ac:dyDescent="0.25">
      <c r="A138" s="116" t="s">
        <v>264</v>
      </c>
      <c r="B138" s="116" t="s">
        <v>200</v>
      </c>
      <c r="C138" s="116">
        <v>170304</v>
      </c>
      <c r="D138" s="134" t="s">
        <v>248</v>
      </c>
      <c r="E138" s="116" t="s">
        <v>106</v>
      </c>
      <c r="F138" s="118">
        <v>12</v>
      </c>
      <c r="G138" s="119">
        <v>119.75</v>
      </c>
      <c r="H138" s="120">
        <f t="shared" si="17"/>
        <v>1437</v>
      </c>
      <c r="I138" s="153"/>
      <c r="J138" s="121">
        <f t="shared" si="18"/>
        <v>0</v>
      </c>
      <c r="K138" s="122">
        <v>123.84</v>
      </c>
      <c r="L138" s="103">
        <f t="shared" si="16"/>
        <v>2.0450646285963391E-3</v>
      </c>
    </row>
    <row r="139" spans="1:12" x14ac:dyDescent="0.25">
      <c r="A139" s="116" t="s">
        <v>335</v>
      </c>
      <c r="B139" s="116" t="s">
        <v>200</v>
      </c>
      <c r="C139" s="116">
        <v>170306</v>
      </c>
      <c r="D139" s="134" t="s">
        <v>334</v>
      </c>
      <c r="E139" s="116" t="s">
        <v>106</v>
      </c>
      <c r="F139" s="118">
        <v>2</v>
      </c>
      <c r="G139" s="119">
        <v>89.63</v>
      </c>
      <c r="H139" s="120">
        <f t="shared" si="17"/>
        <v>179.26</v>
      </c>
      <c r="I139" s="153"/>
      <c r="J139" s="121">
        <f t="shared" si="18"/>
        <v>0</v>
      </c>
      <c r="K139" s="122">
        <v>92.69</v>
      </c>
      <c r="L139" s="103">
        <f t="shared" si="16"/>
        <v>2.551136293125816E-4</v>
      </c>
    </row>
    <row r="140" spans="1:12" ht="12.75" customHeight="1" x14ac:dyDescent="0.25">
      <c r="A140" s="116" t="s">
        <v>337</v>
      </c>
      <c r="B140" s="116" t="s">
        <v>200</v>
      </c>
      <c r="C140" s="116">
        <v>170312</v>
      </c>
      <c r="D140" s="134" t="s">
        <v>336</v>
      </c>
      <c r="E140" s="116" t="s">
        <v>106</v>
      </c>
      <c r="F140" s="118">
        <v>3</v>
      </c>
      <c r="G140" s="119">
        <v>92.37</v>
      </c>
      <c r="H140" s="120">
        <f t="shared" si="17"/>
        <v>277.11</v>
      </c>
      <c r="I140" s="153"/>
      <c r="J140" s="121">
        <f t="shared" si="18"/>
        <v>0</v>
      </c>
      <c r="K140" s="122">
        <v>95.52</v>
      </c>
      <c r="L140" s="103">
        <f t="shared" si="16"/>
        <v>3.9436872597796213E-4</v>
      </c>
    </row>
    <row r="141" spans="1:12" ht="25.5" customHeight="1" x14ac:dyDescent="0.25">
      <c r="A141" s="116" t="s">
        <v>415</v>
      </c>
      <c r="B141" s="116" t="s">
        <v>200</v>
      </c>
      <c r="C141" s="116">
        <v>170530</v>
      </c>
      <c r="D141" s="134" t="s">
        <v>340</v>
      </c>
      <c r="E141" s="116" t="s">
        <v>106</v>
      </c>
      <c r="F141" s="118">
        <v>3</v>
      </c>
      <c r="G141" s="119">
        <v>380.55</v>
      </c>
      <c r="H141" s="120">
        <f t="shared" si="17"/>
        <v>1141.6500000000001</v>
      </c>
      <c r="I141" s="153"/>
      <c r="J141" s="121">
        <f t="shared" si="18"/>
        <v>0</v>
      </c>
      <c r="K141" s="122">
        <v>393.54</v>
      </c>
      <c r="L141" s="103">
        <f t="shared" si="16"/>
        <v>1.6247376710069666E-3</v>
      </c>
    </row>
    <row r="142" spans="1:12" x14ac:dyDescent="0.25">
      <c r="A142" s="116" t="s">
        <v>416</v>
      </c>
      <c r="B142" s="116" t="s">
        <v>200</v>
      </c>
      <c r="C142" s="116">
        <v>170546</v>
      </c>
      <c r="D142" s="134" t="s">
        <v>341</v>
      </c>
      <c r="E142" s="116" t="s">
        <v>106</v>
      </c>
      <c r="F142" s="118">
        <v>1</v>
      </c>
      <c r="G142" s="119">
        <v>313.57</v>
      </c>
      <c r="H142" s="120">
        <f t="shared" si="17"/>
        <v>313.57</v>
      </c>
      <c r="I142" s="153"/>
      <c r="J142" s="121">
        <f t="shared" si="18"/>
        <v>0</v>
      </c>
      <c r="K142" s="122">
        <v>324.27</v>
      </c>
      <c r="L142" s="103">
        <f t="shared" si="16"/>
        <v>4.4625672622752545E-4</v>
      </c>
    </row>
    <row r="143" spans="1:12" x14ac:dyDescent="0.25">
      <c r="A143" s="116" t="s">
        <v>457</v>
      </c>
      <c r="B143" s="116" t="s">
        <v>200</v>
      </c>
      <c r="C143" s="116">
        <v>180809</v>
      </c>
      <c r="D143" s="134" t="s">
        <v>242</v>
      </c>
      <c r="E143" s="116" t="s">
        <v>106</v>
      </c>
      <c r="F143" s="118">
        <v>2</v>
      </c>
      <c r="G143" s="119">
        <v>77.47</v>
      </c>
      <c r="H143" s="120">
        <f t="shared" si="17"/>
        <v>154.94</v>
      </c>
      <c r="I143" s="153"/>
      <c r="J143" s="121">
        <f t="shared" si="18"/>
        <v>0</v>
      </c>
      <c r="K143" s="122">
        <v>80.11</v>
      </c>
      <c r="L143" s="103">
        <f t="shared" si="16"/>
        <v>2.2050265383070062E-4</v>
      </c>
    </row>
    <row r="144" spans="1:12" x14ac:dyDescent="0.25">
      <c r="A144" s="123" t="s">
        <v>475</v>
      </c>
      <c r="B144" s="135"/>
      <c r="C144" s="116"/>
      <c r="D144" s="124" t="s">
        <v>417</v>
      </c>
      <c r="E144" s="116"/>
      <c r="F144" s="118"/>
      <c r="G144" s="136"/>
      <c r="H144" s="125">
        <f>SUM(H133:H143)</f>
        <v>22600.57</v>
      </c>
      <c r="I144" s="125"/>
      <c r="J144" s="125">
        <f>SUM(J133:J143)</f>
        <v>0</v>
      </c>
      <c r="K144" s="122"/>
    </row>
    <row r="145" spans="1:12" x14ac:dyDescent="0.25">
      <c r="A145" s="129">
        <v>11</v>
      </c>
      <c r="B145" s="110"/>
      <c r="C145" s="110"/>
      <c r="D145" s="110" t="s">
        <v>421</v>
      </c>
      <c r="E145" s="129"/>
      <c r="F145" s="129"/>
      <c r="G145" s="129"/>
      <c r="H145" s="129"/>
      <c r="I145" s="129"/>
      <c r="J145" s="138"/>
      <c r="K145" s="122"/>
      <c r="L145" s="103">
        <f t="shared" ref="L145:L150" si="19">H145/$H$164</f>
        <v>0</v>
      </c>
    </row>
    <row r="146" spans="1:12" ht="24" customHeight="1" x14ac:dyDescent="0.25">
      <c r="A146" s="116" t="s">
        <v>265</v>
      </c>
      <c r="B146" s="116" t="s">
        <v>200</v>
      </c>
      <c r="C146" s="116">
        <v>190101</v>
      </c>
      <c r="D146" s="134" t="s">
        <v>237</v>
      </c>
      <c r="E146" s="116" t="s">
        <v>228</v>
      </c>
      <c r="F146" s="118">
        <v>1793.92</v>
      </c>
      <c r="G146" s="119">
        <v>11.47</v>
      </c>
      <c r="H146" s="120">
        <f>ROUND(F146*G146,2)</f>
        <v>20576.259999999998</v>
      </c>
      <c r="I146" s="153"/>
      <c r="J146" s="121">
        <f t="shared" ref="J146:J150" si="20">IF(ROUND(I146*F146,2)&gt;H146, "NÃO ATENDE",ROUND(I146*F146,2))</f>
        <v>0</v>
      </c>
      <c r="K146" s="122">
        <v>11.86</v>
      </c>
      <c r="L146" s="103">
        <f t="shared" si="19"/>
        <v>2.9283076906612183E-2</v>
      </c>
    </row>
    <row r="147" spans="1:12" ht="24" customHeight="1" x14ac:dyDescent="0.25">
      <c r="A147" s="116" t="s">
        <v>266</v>
      </c>
      <c r="B147" s="116" t="s">
        <v>200</v>
      </c>
      <c r="C147" s="116">
        <v>190104</v>
      </c>
      <c r="D147" s="134" t="s">
        <v>238</v>
      </c>
      <c r="E147" s="116" t="s">
        <v>228</v>
      </c>
      <c r="F147" s="118">
        <v>2176.84</v>
      </c>
      <c r="G147" s="119">
        <v>21.06</v>
      </c>
      <c r="H147" s="120">
        <f>ROUND(F147*G147,2)</f>
        <v>45844.25</v>
      </c>
      <c r="I147" s="153"/>
      <c r="J147" s="121">
        <f t="shared" si="20"/>
        <v>0</v>
      </c>
      <c r="K147" s="122">
        <v>21.78</v>
      </c>
      <c r="L147" s="103">
        <f t="shared" si="19"/>
        <v>6.52431830894417E-2</v>
      </c>
    </row>
    <row r="148" spans="1:12" ht="24" customHeight="1" x14ac:dyDescent="0.25">
      <c r="A148" s="116" t="s">
        <v>267</v>
      </c>
      <c r="B148" s="116" t="s">
        <v>200</v>
      </c>
      <c r="C148" s="116">
        <v>190106</v>
      </c>
      <c r="D148" s="134" t="s">
        <v>239</v>
      </c>
      <c r="E148" s="116" t="s">
        <v>228</v>
      </c>
      <c r="F148" s="118">
        <v>1013.13</v>
      </c>
      <c r="G148" s="119">
        <v>21.54</v>
      </c>
      <c r="H148" s="120">
        <f>ROUND(F148*G148,2)</f>
        <v>21822.82</v>
      </c>
      <c r="I148" s="153"/>
      <c r="J148" s="121">
        <f t="shared" si="20"/>
        <v>0</v>
      </c>
      <c r="K148" s="122">
        <v>22.28</v>
      </c>
      <c r="L148" s="103">
        <f t="shared" si="19"/>
        <v>3.105711710384465E-2</v>
      </c>
    </row>
    <row r="149" spans="1:12" ht="24" customHeight="1" x14ac:dyDescent="0.25">
      <c r="A149" s="116" t="s">
        <v>268</v>
      </c>
      <c r="B149" s="116" t="s">
        <v>200</v>
      </c>
      <c r="C149" s="116">
        <v>190302</v>
      </c>
      <c r="D149" s="134" t="s">
        <v>422</v>
      </c>
      <c r="E149" s="116" t="s">
        <v>228</v>
      </c>
      <c r="F149" s="118">
        <v>79.41</v>
      </c>
      <c r="G149" s="119">
        <v>21.43</v>
      </c>
      <c r="H149" s="120">
        <f>ROUND(F149*G149,2)</f>
        <v>1701.76</v>
      </c>
      <c r="I149" s="153"/>
      <c r="J149" s="121">
        <f t="shared" si="20"/>
        <v>0</v>
      </c>
      <c r="K149" s="122">
        <v>22.16</v>
      </c>
      <c r="L149" s="103">
        <f t="shared" si="19"/>
        <v>2.4218574685874088E-3</v>
      </c>
    </row>
    <row r="150" spans="1:12" ht="24" customHeight="1" x14ac:dyDescent="0.25">
      <c r="A150" s="116" t="s">
        <v>269</v>
      </c>
      <c r="B150" s="116" t="s">
        <v>200</v>
      </c>
      <c r="C150" s="116">
        <v>190418</v>
      </c>
      <c r="D150" s="134" t="s">
        <v>456</v>
      </c>
      <c r="E150" s="116" t="s">
        <v>228</v>
      </c>
      <c r="F150" s="118">
        <v>171.38</v>
      </c>
      <c r="G150" s="119">
        <v>28.84</v>
      </c>
      <c r="H150" s="120">
        <f>ROUND(F150*G150,2)</f>
        <v>4942.6000000000004</v>
      </c>
      <c r="I150" s="153"/>
      <c r="J150" s="121">
        <f t="shared" si="20"/>
        <v>0</v>
      </c>
      <c r="K150" s="122">
        <v>29.82</v>
      </c>
      <c r="L150" s="103">
        <f t="shared" si="19"/>
        <v>7.0340545812806318E-3</v>
      </c>
    </row>
    <row r="151" spans="1:12" x14ac:dyDescent="0.25">
      <c r="A151" s="123" t="s">
        <v>476</v>
      </c>
      <c r="B151" s="116"/>
      <c r="C151" s="116"/>
      <c r="D151" s="124" t="s">
        <v>424</v>
      </c>
      <c r="E151" s="116"/>
      <c r="F151" s="118"/>
      <c r="G151" s="119"/>
      <c r="H151" s="125">
        <f>SUM(H146:H150)</f>
        <v>94887.689999999988</v>
      </c>
      <c r="I151" s="125"/>
      <c r="J151" s="125">
        <f>SUM(J146:J150)</f>
        <v>0</v>
      </c>
      <c r="K151" s="122"/>
    </row>
    <row r="152" spans="1:12" x14ac:dyDescent="0.25">
      <c r="A152" s="129">
        <v>12</v>
      </c>
      <c r="B152" s="110"/>
      <c r="C152" s="110"/>
      <c r="D152" s="110" t="s">
        <v>446</v>
      </c>
      <c r="E152" s="129"/>
      <c r="F152" s="129"/>
      <c r="G152" s="129"/>
      <c r="H152" s="129"/>
      <c r="I152" s="129"/>
      <c r="J152" s="138"/>
      <c r="K152" s="122"/>
      <c r="L152" s="103">
        <f>H152/$H$164</f>
        <v>0</v>
      </c>
    </row>
    <row r="153" spans="1:12" ht="26.4" x14ac:dyDescent="0.25">
      <c r="A153" s="116" t="s">
        <v>270</v>
      </c>
      <c r="B153" s="182" t="s">
        <v>430</v>
      </c>
      <c r="C153" s="182"/>
      <c r="D153" s="134" t="s">
        <v>447</v>
      </c>
      <c r="E153" s="116" t="s">
        <v>106</v>
      </c>
      <c r="F153" s="118">
        <v>1</v>
      </c>
      <c r="G153" s="119">
        <v>5000</v>
      </c>
      <c r="H153" s="120">
        <f>ROUND(F153*G153,2)</f>
        <v>5000</v>
      </c>
      <c r="I153" s="153"/>
      <c r="J153" s="121">
        <f t="shared" ref="J153:J154" si="21">IF(ROUND(I153*F153,2)&gt;H153, "NÃO ATENDE",ROUND(I153*F153,2))</f>
        <v>0</v>
      </c>
      <c r="K153" s="122">
        <v>5000</v>
      </c>
      <c r="L153" s="103">
        <f>H153/$H$164</f>
        <v>7.115743314531452E-3</v>
      </c>
    </row>
    <row r="154" spans="1:12" x14ac:dyDescent="0.25">
      <c r="A154" s="116" t="s">
        <v>271</v>
      </c>
      <c r="B154" s="182" t="s">
        <v>430</v>
      </c>
      <c r="C154" s="182"/>
      <c r="D154" s="134" t="s">
        <v>448</v>
      </c>
      <c r="E154" s="116" t="s">
        <v>106</v>
      </c>
      <c r="F154" s="118">
        <v>1</v>
      </c>
      <c r="G154" s="119">
        <v>13500</v>
      </c>
      <c r="H154" s="120">
        <f>ROUND(F154*G154,2)</f>
        <v>13500</v>
      </c>
      <c r="I154" s="153"/>
      <c r="J154" s="121">
        <f t="shared" si="21"/>
        <v>0</v>
      </c>
      <c r="K154" s="122">
        <v>13500</v>
      </c>
      <c r="L154" s="103">
        <f>H154/$H$164</f>
        <v>1.9212506949234921E-2</v>
      </c>
    </row>
    <row r="155" spans="1:12" x14ac:dyDescent="0.25">
      <c r="A155" s="123" t="s">
        <v>477</v>
      </c>
      <c r="B155" s="116"/>
      <c r="C155" s="116"/>
      <c r="D155" s="124" t="s">
        <v>428</v>
      </c>
      <c r="E155" s="116"/>
      <c r="F155" s="118"/>
      <c r="G155" s="119"/>
      <c r="H155" s="125">
        <f>SUM(H153:H154)</f>
        <v>18500</v>
      </c>
      <c r="I155" s="125"/>
      <c r="J155" s="125">
        <f>SUM(J153:J154)</f>
        <v>0</v>
      </c>
      <c r="K155" s="122"/>
    </row>
    <row r="156" spans="1:12" x14ac:dyDescent="0.25">
      <c r="A156" s="129">
        <v>13</v>
      </c>
      <c r="B156" s="110"/>
      <c r="C156" s="110"/>
      <c r="D156" s="110" t="s">
        <v>423</v>
      </c>
      <c r="E156" s="129"/>
      <c r="F156" s="129"/>
      <c r="G156" s="129"/>
      <c r="H156" s="129"/>
      <c r="I156" s="129"/>
      <c r="J156" s="138"/>
      <c r="K156" s="122"/>
      <c r="L156" s="103">
        <f t="shared" ref="L156:L162" si="22">H156/$H$164</f>
        <v>0</v>
      </c>
    </row>
    <row r="157" spans="1:12" ht="39.6" x14ac:dyDescent="0.25">
      <c r="A157" s="116" t="s">
        <v>272</v>
      </c>
      <c r="B157" s="116" t="s">
        <v>200</v>
      </c>
      <c r="C157" s="116">
        <v>200715</v>
      </c>
      <c r="D157" s="134" t="s">
        <v>425</v>
      </c>
      <c r="E157" s="116" t="s">
        <v>228</v>
      </c>
      <c r="F157" s="118">
        <v>54.13</v>
      </c>
      <c r="G157" s="119">
        <v>156.36000000000001</v>
      </c>
      <c r="H157" s="120">
        <f t="shared" ref="H157:H162" si="23">ROUND(F157*G157,2)</f>
        <v>8463.77</v>
      </c>
      <c r="I157" s="153"/>
      <c r="J157" s="121">
        <f t="shared" ref="J157:J162" si="24">IF(ROUND(I157*F157,2)&gt;H157, "NÃO ATENDE",ROUND(I157*F157,2))</f>
        <v>0</v>
      </c>
      <c r="K157" s="122">
        <v>161.69999999999999</v>
      </c>
      <c r="L157" s="103">
        <f t="shared" si="22"/>
        <v>1.2045202958646374E-2</v>
      </c>
    </row>
    <row r="158" spans="1:12" x14ac:dyDescent="0.25">
      <c r="A158" s="116" t="s">
        <v>273</v>
      </c>
      <c r="B158" s="116" t="s">
        <v>200</v>
      </c>
      <c r="C158" s="116">
        <v>71105</v>
      </c>
      <c r="D158" s="134" t="s">
        <v>234</v>
      </c>
      <c r="E158" s="116" t="s">
        <v>228</v>
      </c>
      <c r="F158" s="118">
        <v>162.38</v>
      </c>
      <c r="G158" s="119">
        <v>271.91000000000003</v>
      </c>
      <c r="H158" s="120">
        <f t="shared" si="23"/>
        <v>44152.75</v>
      </c>
      <c r="I158" s="153"/>
      <c r="J158" s="121">
        <f t="shared" si="24"/>
        <v>0</v>
      </c>
      <c r="K158" s="122">
        <v>281.19</v>
      </c>
      <c r="L158" s="103">
        <f t="shared" si="22"/>
        <v>6.2835927126135713E-2</v>
      </c>
    </row>
    <row r="159" spans="1:12" x14ac:dyDescent="0.25">
      <c r="A159" s="116" t="s">
        <v>275</v>
      </c>
      <c r="B159" s="116" t="s">
        <v>200</v>
      </c>
      <c r="C159" s="116">
        <v>71104</v>
      </c>
      <c r="D159" s="134" t="s">
        <v>235</v>
      </c>
      <c r="E159" s="116" t="s">
        <v>228</v>
      </c>
      <c r="F159" s="118">
        <v>9</v>
      </c>
      <c r="G159" s="119">
        <v>450.41</v>
      </c>
      <c r="H159" s="120">
        <f t="shared" si="23"/>
        <v>4053.69</v>
      </c>
      <c r="I159" s="153"/>
      <c r="J159" s="121">
        <f t="shared" si="24"/>
        <v>0</v>
      </c>
      <c r="K159" s="122">
        <v>465.78</v>
      </c>
      <c r="L159" s="103">
        <f t="shared" si="22"/>
        <v>5.7690035033366007E-3</v>
      </c>
    </row>
    <row r="160" spans="1:12" ht="26.4" x14ac:dyDescent="0.25">
      <c r="A160" s="116" t="s">
        <v>276</v>
      </c>
      <c r="B160" s="116" t="s">
        <v>460</v>
      </c>
      <c r="C160" s="116">
        <v>41240</v>
      </c>
      <c r="D160" s="140" t="s">
        <v>426</v>
      </c>
      <c r="E160" s="116" t="s">
        <v>228</v>
      </c>
      <c r="F160" s="118">
        <v>135.32</v>
      </c>
      <c r="G160" s="119">
        <v>89.74</v>
      </c>
      <c r="H160" s="120">
        <f t="shared" si="23"/>
        <v>12143.62</v>
      </c>
      <c r="I160" s="153"/>
      <c r="J160" s="121">
        <f t="shared" si="24"/>
        <v>0</v>
      </c>
      <c r="K160" s="122">
        <v>87.43</v>
      </c>
      <c r="L160" s="103">
        <f t="shared" si="22"/>
        <v>1.7282176565842088E-2</v>
      </c>
    </row>
    <row r="161" spans="1:12" ht="26.4" x14ac:dyDescent="0.25">
      <c r="A161" s="116" t="s">
        <v>277</v>
      </c>
      <c r="B161" s="116" t="s">
        <v>200</v>
      </c>
      <c r="C161" s="116">
        <v>200326</v>
      </c>
      <c r="D161" s="140" t="s">
        <v>427</v>
      </c>
      <c r="E161" s="116" t="s">
        <v>228</v>
      </c>
      <c r="F161" s="118">
        <v>61.56</v>
      </c>
      <c r="G161" s="119">
        <v>19.260000000000002</v>
      </c>
      <c r="H161" s="120">
        <f t="shared" si="23"/>
        <v>1185.6500000000001</v>
      </c>
      <c r="I161" s="153"/>
      <c r="J161" s="121">
        <f t="shared" si="24"/>
        <v>0</v>
      </c>
      <c r="K161" s="122">
        <v>19.920000000000002</v>
      </c>
      <c r="L161" s="103">
        <f t="shared" si="22"/>
        <v>1.6873562121748433E-3</v>
      </c>
    </row>
    <row r="162" spans="1:12" ht="26.4" x14ac:dyDescent="0.25">
      <c r="A162" s="116" t="s">
        <v>274</v>
      </c>
      <c r="B162" s="116" t="s">
        <v>216</v>
      </c>
      <c r="C162" s="116">
        <v>99803</v>
      </c>
      <c r="D162" s="140" t="s">
        <v>463</v>
      </c>
      <c r="E162" s="116" t="s">
        <v>228</v>
      </c>
      <c r="F162" s="118">
        <v>1530.7</v>
      </c>
      <c r="G162" s="119">
        <v>1.9</v>
      </c>
      <c r="H162" s="120">
        <f t="shared" si="23"/>
        <v>2908.33</v>
      </c>
      <c r="I162" s="153"/>
      <c r="J162" s="121">
        <f t="shared" si="24"/>
        <v>0</v>
      </c>
      <c r="K162" s="122">
        <v>1.5</v>
      </c>
      <c r="L162" s="103">
        <f t="shared" si="22"/>
        <v>4.1389859507902516E-3</v>
      </c>
    </row>
    <row r="163" spans="1:12" x14ac:dyDescent="0.25">
      <c r="A163" s="123" t="s">
        <v>478</v>
      </c>
      <c r="B163" s="135"/>
      <c r="C163" s="116"/>
      <c r="D163" s="124" t="s">
        <v>445</v>
      </c>
      <c r="E163" s="116"/>
      <c r="F163" s="118"/>
      <c r="G163" s="136"/>
      <c r="H163" s="125">
        <f>SUM(H157:H162)</f>
        <v>72907.81</v>
      </c>
      <c r="I163" s="125"/>
      <c r="J163" s="125">
        <f>SUM(J157:J162)</f>
        <v>0</v>
      </c>
      <c r="K163" s="141"/>
    </row>
    <row r="164" spans="1:12" x14ac:dyDescent="0.25">
      <c r="A164" s="177" t="s">
        <v>16</v>
      </c>
      <c r="B164" s="177"/>
      <c r="C164" s="177"/>
      <c r="D164" s="177"/>
      <c r="E164" s="177"/>
      <c r="F164" s="177"/>
      <c r="G164" s="177"/>
      <c r="H164" s="142">
        <f>SUM(H144,H131,H85,H67,H58,H53,H47,H34,H28,H24,H151,H163,H155)</f>
        <v>702667.28</v>
      </c>
      <c r="I164" s="143"/>
      <c r="J164" s="142">
        <f>SUM(J144,J131,J85,J67,J58,J53,J47,J34,J28,J24,J151,J163,J155)</f>
        <v>0</v>
      </c>
      <c r="K164" s="144"/>
    </row>
    <row r="165" spans="1:12" ht="75" customHeight="1" x14ac:dyDescent="0.25">
      <c r="A165" s="202" t="s">
        <v>458</v>
      </c>
      <c r="B165" s="203"/>
      <c r="C165" s="203"/>
      <c r="D165" s="203"/>
      <c r="E165" s="203"/>
      <c r="F165" s="203"/>
      <c r="G165" s="203"/>
      <c r="H165" s="203"/>
      <c r="I165" s="203"/>
      <c r="J165" s="203"/>
      <c r="K165" s="144"/>
    </row>
    <row r="166" spans="1:12" x14ac:dyDescent="0.25">
      <c r="A166" s="145"/>
      <c r="B166" s="145"/>
      <c r="C166" s="146"/>
      <c r="D166" s="145"/>
      <c r="E166" s="145"/>
      <c r="F166" s="145"/>
      <c r="G166" s="145"/>
      <c r="H166" s="145"/>
      <c r="I166" s="145"/>
      <c r="J166" s="145"/>
    </row>
    <row r="167" spans="1:12" x14ac:dyDescent="0.25">
      <c r="A167" s="147"/>
      <c r="B167" s="147"/>
      <c r="C167" s="147"/>
      <c r="D167" s="147"/>
      <c r="E167" s="147"/>
      <c r="F167" s="147"/>
      <c r="G167" s="147"/>
      <c r="H167" s="148"/>
      <c r="I167" s="148"/>
      <c r="J167" s="148"/>
    </row>
    <row r="168" spans="1:12" x14ac:dyDescent="0.25">
      <c r="A168" s="147"/>
      <c r="B168" s="147"/>
      <c r="C168" s="147"/>
      <c r="D168" s="147"/>
      <c r="E168" s="147"/>
      <c r="F168" s="147"/>
      <c r="G168" s="147"/>
      <c r="H168" s="148"/>
      <c r="I168" s="148"/>
      <c r="J168" s="148"/>
    </row>
    <row r="169" spans="1:12" x14ac:dyDescent="0.25">
      <c r="A169" s="190"/>
      <c r="B169" s="190"/>
      <c r="C169" s="190"/>
      <c r="D169" s="190"/>
      <c r="E169" s="190"/>
      <c r="F169" s="190"/>
      <c r="G169" s="190"/>
      <c r="H169" s="190"/>
      <c r="I169" s="149"/>
      <c r="J169" s="149"/>
      <c r="K169" s="150"/>
    </row>
    <row r="170" spans="1:12" x14ac:dyDescent="0.25">
      <c r="A170" s="191"/>
      <c r="B170" s="191"/>
      <c r="C170" s="191"/>
      <c r="D170" s="191"/>
      <c r="E170" s="191"/>
      <c r="F170" s="191"/>
      <c r="G170" s="191"/>
      <c r="H170" s="191"/>
      <c r="I170" s="151"/>
      <c r="J170" s="151"/>
      <c r="K170" s="150"/>
    </row>
    <row r="171" spans="1:12" x14ac:dyDescent="0.25">
      <c r="A171" s="189"/>
      <c r="B171" s="189"/>
      <c r="C171" s="189"/>
      <c r="D171" s="189"/>
      <c r="E171" s="189"/>
      <c r="F171" s="189"/>
      <c r="G171" s="189"/>
      <c r="H171" s="189"/>
      <c r="I171" s="152"/>
      <c r="J171" s="152"/>
    </row>
  </sheetData>
  <sheetProtection algorithmName="SHA-512" hashValue="x7TgmWXcZNo3AKsIf1Y9KBU5UDQ4n/6q8XnHHoj4vH+x+16fRVapf/7G9S/yxFTMiEZctdg+a0XWk4uPMdg8rA==" saltValue="6xWqBtIy776Tw6Wry6QxPA==" spinCount="100000" sheet="1" objects="1" scenarios="1"/>
  <mergeCells count="52">
    <mergeCell ref="I18:J18"/>
    <mergeCell ref="I19:I20"/>
    <mergeCell ref="J19:J20"/>
    <mergeCell ref="A165:J165"/>
    <mergeCell ref="I1:J6"/>
    <mergeCell ref="B39:C39"/>
    <mergeCell ref="B40:C40"/>
    <mergeCell ref="B41:C41"/>
    <mergeCell ref="B42:C42"/>
    <mergeCell ref="B154:C154"/>
    <mergeCell ref="B153:C153"/>
    <mergeCell ref="B43:C43"/>
    <mergeCell ref="B44:C44"/>
    <mergeCell ref="B45:C45"/>
    <mergeCell ref="B46:C46"/>
    <mergeCell ref="A171:H171"/>
    <mergeCell ref="A11:B11"/>
    <mergeCell ref="A12:B12"/>
    <mergeCell ref="A13:B13"/>
    <mergeCell ref="A14:B14"/>
    <mergeCell ref="A169:H169"/>
    <mergeCell ref="A170:H170"/>
    <mergeCell ref="C16:G16"/>
    <mergeCell ref="A18:A20"/>
    <mergeCell ref="B18:B20"/>
    <mergeCell ref="C18:C20"/>
    <mergeCell ref="D18:D20"/>
    <mergeCell ref="E18:H18"/>
    <mergeCell ref="E19:E20"/>
    <mergeCell ref="F19:F20"/>
    <mergeCell ref="H19:H20"/>
    <mergeCell ref="A7:H7"/>
    <mergeCell ref="G19:G20"/>
    <mergeCell ref="C9:G9"/>
    <mergeCell ref="C11:G11"/>
    <mergeCell ref="C13:G13"/>
    <mergeCell ref="C12:G12"/>
    <mergeCell ref="A9:B9"/>
    <mergeCell ref="A10:B10"/>
    <mergeCell ref="A16:B16"/>
    <mergeCell ref="A164:G164"/>
    <mergeCell ref="C10:H10"/>
    <mergeCell ref="C14:G14"/>
    <mergeCell ref="C15:G15"/>
    <mergeCell ref="A15:B15"/>
    <mergeCell ref="B37:C37"/>
    <mergeCell ref="B38:C38"/>
    <mergeCell ref="A1:H2"/>
    <mergeCell ref="A3:H3"/>
    <mergeCell ref="A4:H4"/>
    <mergeCell ref="A5:H5"/>
    <mergeCell ref="A6:H6"/>
  </mergeCells>
  <conditionalFormatting sqref="L1:L18 L20:L1048576 N19">
    <cfRule type="cellIs" dxfId="1" priority="2" operator="greaterThan">
      <formula>0.04</formula>
    </cfRule>
  </conditionalFormatting>
  <conditionalFormatting sqref="J1:J1048576">
    <cfRule type="containsText" dxfId="0" priority="1" operator="containsText" text="NÃO ATENDE">
      <formula>NOT(ISERROR(SEARCH("NÃO ATENDE",J1)))</formula>
    </cfRule>
  </conditionalFormatting>
  <printOptions horizontalCentered="1"/>
  <pageMargins left="0.31496062992125984" right="0.31496062992125984" top="0.78740157480314965" bottom="0.39370078740157483" header="0.31496062992125984" footer="0.31496062992125984"/>
  <pageSetup paperSize="9" scale="8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15ª Medição (2)</vt:lpstr>
      <vt:lpstr>1ª a 15ª Med</vt:lpstr>
      <vt:lpstr>ORÇAMENTO</vt:lpstr>
      <vt:lpstr>'15ª Medição (2)'!Area_de_impressao</vt:lpstr>
      <vt:lpstr>'1ª a 15ª Med'!Area_de_impressao</vt:lpstr>
      <vt:lpstr>ORÇAMENTO!Area_de_impressao</vt:lpstr>
      <vt:lpstr>orça</vt:lpstr>
      <vt:lpstr>'15ª Medição (2)'!Titulos_de_impressao</vt:lpstr>
      <vt:lpstr>'1ª a 15ª Med'!Titulos_de_impressao</vt:lpstr>
    </vt:vector>
  </TitlesOfParts>
  <Company>Chip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Joselaine Coelho</cp:lastModifiedBy>
  <cp:lastPrinted>2020-03-09T17:31:36Z</cp:lastPrinted>
  <dcterms:created xsi:type="dcterms:W3CDTF">2001-07-17T15:43:44Z</dcterms:created>
  <dcterms:modified xsi:type="dcterms:W3CDTF">2020-03-10T13:59:32Z</dcterms:modified>
</cp:coreProperties>
</file>