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planejamento03\Engenharia\# ANDAMENTO\RECUPERAÇÃO DE ESTRADAS\CAIXA\"/>
    </mc:Choice>
  </mc:AlternateContent>
  <bookViews>
    <workbookView xWindow="0" yWindow="0" windowWidth="15270" windowHeight="4650" tabRatio="793"/>
  </bookViews>
  <sheets>
    <sheet name="ORÇAM.TRANSP." sheetId="8" r:id="rId1"/>
    <sheet name="ORÇAM.APLIC." sheetId="5" r:id="rId2"/>
    <sheet name="MDC" sheetId="7" r:id="rId3"/>
    <sheet name="CPU 01" sheetId="4" r:id="rId4"/>
    <sheet name="CPU 02" sheetId="10" r:id="rId5"/>
    <sheet name="BDI" sheetId="14" r:id="rId6"/>
    <sheet name="CRONOG.1ªM" sheetId="13" r:id="rId7"/>
    <sheet name="CRONOG.2ªM" sheetId="11" r:id="rId8"/>
    <sheet name="CRONOG.GERAL" sheetId="12" r:id="rId9"/>
  </sheets>
  <externalReferences>
    <externalReference r:id="rId10"/>
    <externalReference r:id="rId11"/>
    <externalReference r:id="rId12"/>
  </externalReferences>
  <definedNames>
    <definedName name="_xlnm.Print_Area" localSheetId="5">BDI!$A$1:$D$57</definedName>
    <definedName name="_xlnm.Print_Area" localSheetId="3">'CPU 01'!$A$1:$H$35</definedName>
    <definedName name="_xlnm.Print_Area" localSheetId="4">'CPU 02'!$A$1:$H$11</definedName>
    <definedName name="_xlnm.Print_Area" localSheetId="6">'CRONOG.1ªM'!$A$1:$H$19</definedName>
    <definedName name="_xlnm.Print_Area" localSheetId="7">'CRONOG.2ªM'!$A$1:$K$25</definedName>
    <definedName name="_xlnm.Print_Area" localSheetId="8">'CRONOG.GERAL'!$A$1:$N$22</definedName>
    <definedName name="_xlnm.Print_Area" localSheetId="2">MDC!$A$1:$G$53</definedName>
    <definedName name="_xlnm.Print_Area" localSheetId="1">ORÇAM.APLIC.!$A$1:$I$38</definedName>
    <definedName name="_xlnm.Print_Area" localSheetId="0">ORÇAM.TRANSP.!$A$1:$H$27</definedName>
    <definedName name="CRONOGRAMA">[1]ORÇAMENTO!$1:$1048576</definedName>
    <definedName name="MDC">MDC!$1:$1048576</definedName>
    <definedName name="orça">[2]ORÇAMENTO!$1:$1048576</definedName>
    <definedName name="orçamento">ORÇAM.APLIC.!$1:$1048576</definedName>
    <definedName name="TRANSP">ORÇAM.TRANSP.!$1:$1048576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10" l="1"/>
  <c r="F34" i="4"/>
  <c r="C14" i="5"/>
  <c r="H24" i="5" s="1"/>
  <c r="A44" i="14"/>
  <c r="A41" i="14"/>
  <c r="E37" i="14"/>
  <c r="C33" i="14"/>
  <c r="C26" i="14" s="1"/>
  <c r="C37" i="14" s="1"/>
  <c r="H25" i="5" l="1"/>
  <c r="C28" i="7"/>
  <c r="E18" i="7"/>
  <c r="E17" i="7"/>
  <c r="E16" i="7"/>
  <c r="C41" i="7" l="1"/>
  <c r="D36" i="7" s="1"/>
  <c r="C40" i="7"/>
  <c r="A7" i="12" l="1"/>
  <c r="K9" i="11"/>
  <c r="B7" i="13"/>
  <c r="A7" i="13"/>
  <c r="B13" i="11" l="1"/>
  <c r="B11" i="11"/>
  <c r="B9" i="11"/>
  <c r="B7" i="11"/>
  <c r="K13" i="11"/>
  <c r="K11" i="11"/>
  <c r="K7" i="11"/>
  <c r="E11" i="7" l="1"/>
  <c r="C8" i="7" s="1"/>
  <c r="A8" i="7"/>
  <c r="D8" i="7" s="1"/>
  <c r="A7" i="7"/>
  <c r="B7" i="7" s="1"/>
  <c r="A28" i="7"/>
  <c r="G29" i="5"/>
  <c r="F5" i="10"/>
  <c r="H5" i="10"/>
  <c r="H6" i="10" s="1"/>
  <c r="G9" i="10" s="1"/>
  <c r="F47" i="7"/>
  <c r="C44" i="7" s="1"/>
  <c r="B8" i="7" l="1"/>
  <c r="A44" i="7" l="1"/>
  <c r="D44" i="7" s="1"/>
  <c r="A43" i="7"/>
  <c r="B43" i="7" s="1"/>
  <c r="A27" i="7"/>
  <c r="B27" i="7" l="1"/>
  <c r="B44" i="7"/>
  <c r="F16" i="7"/>
  <c r="F17" i="7"/>
  <c r="C30" i="7" s="1"/>
  <c r="F24" i="5" s="1"/>
  <c r="A32" i="7"/>
  <c r="D32" i="7" s="1"/>
  <c r="D28" i="7"/>
  <c r="B28" i="7"/>
  <c r="F22" i="5" l="1"/>
  <c r="C23" i="7"/>
  <c r="E23" i="7" s="1"/>
  <c r="C35" i="7" s="1"/>
  <c r="E35" i="7" s="1"/>
  <c r="C22" i="7"/>
  <c r="E22" i="7" s="1"/>
  <c r="F19" i="8" s="1"/>
  <c r="H19" i="8" s="1"/>
  <c r="H18" i="8" s="1"/>
  <c r="B32" i="7"/>
  <c r="H21" i="8" l="1"/>
  <c r="C7" i="13"/>
  <c r="E24" i="7"/>
  <c r="C24" i="7" s="1"/>
  <c r="F8" i="13" l="1"/>
  <c r="F7" i="13" s="1"/>
  <c r="G8" i="13"/>
  <c r="G7" i="13" s="1"/>
  <c r="E8" i="13"/>
  <c r="C9" i="13"/>
  <c r="D7" i="13" s="1"/>
  <c r="D9" i="13" s="1"/>
  <c r="C36" i="7"/>
  <c r="H8" i="13" l="1"/>
  <c r="E7" i="13"/>
  <c r="J7" i="13" s="1"/>
  <c r="E10" i="13" s="1"/>
  <c r="L7" i="13"/>
  <c r="G10" i="13" s="1"/>
  <c r="K7" i="13"/>
  <c r="F10" i="13" s="1"/>
  <c r="E36" i="7"/>
  <c r="E37" i="7" s="1"/>
  <c r="C32" i="7" s="1"/>
  <c r="F25" i="5" s="1"/>
  <c r="F27" i="5"/>
  <c r="H7" i="13" l="1"/>
  <c r="F7" i="12"/>
  <c r="F11" i="13"/>
  <c r="F8" i="12" s="1"/>
  <c r="E7" i="12"/>
  <c r="E11" i="13"/>
  <c r="H10" i="13"/>
  <c r="E12" i="13"/>
  <c r="F12" i="13" s="1"/>
  <c r="G12" i="13" s="1"/>
  <c r="G7" i="12"/>
  <c r="G11" i="13"/>
  <c r="G8" i="12" s="1"/>
  <c r="N7" i="12" l="1"/>
  <c r="E13" i="13"/>
  <c r="F13" i="13" s="1"/>
  <c r="G13" i="13" s="1"/>
  <c r="C7" i="12" s="1"/>
  <c r="E8" i="12"/>
  <c r="N8" i="12" s="1"/>
  <c r="G10" i="10" l="1"/>
  <c r="G11" i="10" s="1"/>
  <c r="H15" i="4"/>
  <c r="H16" i="4"/>
  <c r="H14" i="4"/>
  <c r="H7" i="4"/>
  <c r="H9" i="4"/>
  <c r="H5" i="4"/>
  <c r="H6" i="4"/>
  <c r="H8" i="4"/>
  <c r="H10" i="4"/>
  <c r="H29" i="5" l="1"/>
  <c r="I29" i="5" s="1"/>
  <c r="I28" i="5" s="1"/>
  <c r="C13" i="11" s="1"/>
  <c r="H22" i="5"/>
  <c r="I22" i="5" s="1"/>
  <c r="I24" i="5"/>
  <c r="I25" i="5"/>
  <c r="L25" i="5" s="1"/>
  <c r="H17" i="4"/>
  <c r="H11" i="4"/>
  <c r="H14" i="11" l="1"/>
  <c r="E14" i="11"/>
  <c r="I14" i="11"/>
  <c r="J14" i="11"/>
  <c r="G14" i="11"/>
  <c r="F14" i="11"/>
  <c r="I23" i="5"/>
  <c r="C9" i="11" s="1"/>
  <c r="I21" i="5"/>
  <c r="C7" i="11" s="1"/>
  <c r="G23" i="4"/>
  <c r="G25" i="4" s="1"/>
  <c r="G33" i="4" s="1"/>
  <c r="G34" i="4" s="1"/>
  <c r="G35" i="4" s="1"/>
  <c r="K14" i="11" l="1"/>
  <c r="G10" i="11"/>
  <c r="E10" i="11"/>
  <c r="I10" i="11"/>
  <c r="F10" i="11"/>
  <c r="J10" i="11"/>
  <c r="H10" i="11"/>
  <c r="G27" i="5"/>
  <c r="H27" i="5" l="1"/>
  <c r="I27" i="5" s="1"/>
  <c r="I26" i="5" s="1"/>
  <c r="K10" i="11"/>
  <c r="C11" i="11" l="1"/>
  <c r="I31" i="5"/>
  <c r="K29" i="5" l="1"/>
  <c r="J10" i="8"/>
  <c r="J12" i="8" s="1"/>
  <c r="I12" i="8" s="1"/>
  <c r="C15" i="11"/>
  <c r="E12" i="11"/>
  <c r="J12" i="11"/>
  <c r="H12" i="11"/>
  <c r="F12" i="11"/>
  <c r="G12" i="11"/>
  <c r="I12" i="11"/>
  <c r="K12" i="11" l="1"/>
  <c r="D9" i="11"/>
  <c r="D11" i="11"/>
  <c r="D13" i="11"/>
  <c r="D7" i="11"/>
  <c r="P13" i="11" l="1"/>
  <c r="Q13" i="11"/>
  <c r="N13" i="11"/>
  <c r="R13" i="11"/>
  <c r="M13" i="11"/>
  <c r="O13" i="11"/>
  <c r="N11" i="11"/>
  <c r="Q11" i="11"/>
  <c r="M11" i="11"/>
  <c r="R11" i="11"/>
  <c r="P11" i="11"/>
  <c r="O11" i="11"/>
  <c r="P9" i="11"/>
  <c r="R9" i="11"/>
  <c r="N9" i="11"/>
  <c r="Q9" i="11"/>
  <c r="M9" i="11"/>
  <c r="O9" i="11"/>
  <c r="N7" i="11"/>
  <c r="M7" i="11"/>
  <c r="O7" i="11"/>
  <c r="P7" i="11"/>
  <c r="Q7" i="11"/>
  <c r="R7" i="11"/>
  <c r="D15" i="11"/>
  <c r="E8" i="11"/>
  <c r="K8" i="11" s="1"/>
  <c r="J16" i="11" l="1"/>
  <c r="M9" i="12" s="1"/>
  <c r="F16" i="11"/>
  <c r="F17" i="11" s="1"/>
  <c r="G16" i="11"/>
  <c r="J9" i="12" s="1"/>
  <c r="I16" i="11"/>
  <c r="L9" i="12" s="1"/>
  <c r="H16" i="11"/>
  <c r="E16" i="11"/>
  <c r="J17" i="11" l="1"/>
  <c r="M10" i="12" s="1"/>
  <c r="I9" i="12"/>
  <c r="G17" i="11"/>
  <c r="J10" i="12" s="1"/>
  <c r="I17" i="11"/>
  <c r="L10" i="12" s="1"/>
  <c r="H9" i="12"/>
  <c r="E18" i="11"/>
  <c r="F18" i="11" s="1"/>
  <c r="G18" i="11" s="1"/>
  <c r="H18" i="11" s="1"/>
  <c r="I18" i="11" s="1"/>
  <c r="J18" i="11" s="1"/>
  <c r="E17" i="11"/>
  <c r="K16" i="11"/>
  <c r="I10" i="12"/>
  <c r="K9" i="12"/>
  <c r="H17" i="11"/>
  <c r="K10" i="12" s="1"/>
  <c r="E19" i="11" l="1"/>
  <c r="F19" i="11" s="1"/>
  <c r="G19" i="11" s="1"/>
  <c r="H19" i="11" s="1"/>
  <c r="I19" i="11" s="1"/>
  <c r="J19" i="11" s="1"/>
  <c r="C9" i="12" s="1"/>
  <c r="H10" i="12"/>
  <c r="N10" i="12" s="1"/>
  <c r="N9" i="12"/>
  <c r="C11" i="12" l="1"/>
  <c r="D7" i="12" s="1"/>
  <c r="D9" i="12" l="1"/>
  <c r="I12" i="12" s="1"/>
  <c r="E12" i="12"/>
  <c r="F12" i="12"/>
  <c r="G12" i="12"/>
  <c r="D11" i="12" l="1"/>
  <c r="J12" i="12"/>
  <c r="J13" i="12" s="1"/>
  <c r="L12" i="12"/>
  <c r="L13" i="12" s="1"/>
  <c r="K12" i="12"/>
  <c r="K13" i="12" s="1"/>
  <c r="H12" i="12"/>
  <c r="I14" i="12" s="1"/>
  <c r="M12" i="12"/>
  <c r="E13" i="12"/>
  <c r="E15" i="12" s="1"/>
  <c r="E14" i="12"/>
  <c r="G13" i="12"/>
  <c r="G14" i="12"/>
  <c r="F14" i="12"/>
  <c r="F13" i="12"/>
  <c r="I13" i="12"/>
  <c r="J14" i="12" l="1"/>
  <c r="M14" i="12"/>
  <c r="K14" i="12"/>
  <c r="L14" i="12"/>
  <c r="H13" i="12"/>
  <c r="N12" i="12"/>
  <c r="M13" i="12"/>
  <c r="H14" i="12"/>
  <c r="F15" i="12"/>
  <c r="G15" i="12" s="1"/>
  <c r="H15" i="12" l="1"/>
  <c r="I15" i="12" s="1"/>
  <c r="J15" i="12" s="1"/>
  <c r="K15" i="12" s="1"/>
  <c r="L15" i="12" s="1"/>
  <c r="M15" i="12" s="1"/>
</calcChain>
</file>

<file path=xl/comments1.xml><?xml version="1.0" encoding="utf-8"?>
<comments xmlns="http://schemas.openxmlformats.org/spreadsheetml/2006/main">
  <authors>
    <author>caixa</author>
    <author>Cremilson Inácio de Souza</author>
    <author>c094707</author>
  </authors>
  <commentList>
    <comment ref="B3" authorId="0" shapeId="0">
      <text>
        <r>
          <rPr>
            <sz val="9"/>
            <color indexed="81"/>
            <rFont val="Segoe UI"/>
            <family val="2"/>
          </rPr>
          <t>Nome do Orgão  ou Empresa Executante</t>
        </r>
      </text>
    </comment>
    <comment ref="B9" authorId="1" shapeId="0">
      <text>
        <r>
          <rPr>
            <b/>
            <sz val="9"/>
            <color indexed="81"/>
            <rFont val="Tahoma"/>
            <charset val="1"/>
          </rPr>
          <t>Escolha</t>
        </r>
        <r>
          <rPr>
            <sz val="9"/>
            <color indexed="81"/>
            <rFont val="Tahoma"/>
            <charset val="1"/>
          </rPr>
          <t xml:space="preserve">
</t>
        </r>
      </text>
    </comment>
    <comment ref="B13" authorId="1" shapeId="0">
      <text>
        <r>
          <rPr>
            <sz val="9"/>
            <color indexed="81"/>
            <rFont val="Tahoma"/>
            <charset val="1"/>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text>
        <r>
          <rPr>
            <sz val="10"/>
            <color indexed="81"/>
            <rFont val="Tahoma"/>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rPr>
          <t xml:space="preserve">
</t>
        </r>
      </text>
    </comment>
    <comment ref="C20" authorId="2" shapeId="0">
      <text>
        <r>
          <rPr>
            <sz val="10"/>
            <color indexed="81"/>
            <rFont val="Tahoma"/>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rPr>
          <t xml:space="preserve">
</t>
        </r>
      </text>
    </comment>
    <comment ref="C26" authorId="2" shapeId="0">
      <text>
        <r>
          <rPr>
            <sz val="10"/>
            <color indexed="81"/>
            <rFont val="Tahoma"/>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text>
        <r>
          <rPr>
            <sz val="10"/>
            <color indexed="81"/>
            <rFont val="Tahoma"/>
          </rPr>
          <t>COFINS (Contribuição para Financiamento da Seguridade Socia Financia a seguridade social pelo sistema S (SESC, SESI, SENAC, SENAI, SEST, SENAT, SENAR E SEBRAE).</t>
        </r>
      </text>
    </comment>
    <comment ref="C32" authorId="2" shapeId="0">
      <text>
        <r>
          <rPr>
            <sz val="10"/>
            <color indexed="81"/>
            <rFont val="Tahoma"/>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<sst xmlns="http://schemas.openxmlformats.org/spreadsheetml/2006/main" count="405" uniqueCount="239">
  <si>
    <t>QUADRO DE QUANTIDADES</t>
  </si>
  <si>
    <t>LOCAL DE APLICAÇÃO</t>
  </si>
  <si>
    <t>Comprimento
(m)</t>
  </si>
  <si>
    <t>Espessura
(m)</t>
  </si>
  <si>
    <t>Volume
(m³)</t>
  </si>
  <si>
    <t>Material</t>
  </si>
  <si>
    <t>DEMONSTRATIVO DAS QUANTIDADES DE TRANSPORTE DE MATERIAIS DE PAVIMENTAÇÃO</t>
  </si>
  <si>
    <t>und</t>
  </si>
  <si>
    <t>Origem</t>
  </si>
  <si>
    <t>Destino</t>
  </si>
  <si>
    <t>Obra</t>
  </si>
  <si>
    <t>ArcelorMittal (Serra/ES)</t>
  </si>
  <si>
    <t>Centro de Eventos Sanfonão</t>
  </si>
  <si>
    <t>m³</t>
  </si>
  <si>
    <t>SICRO2</t>
  </si>
  <si>
    <t>Solo - Argila (20%)</t>
  </si>
  <si>
    <t>Solo - Argila (local)</t>
  </si>
  <si>
    <t>REVSOL 0 a 19mm (80%)</t>
  </si>
  <si>
    <t>Mistura DE 80% de REVSOL e 20% de Solo</t>
  </si>
  <si>
    <t>(A)Equipamento</t>
  </si>
  <si>
    <t>Caminhão tanque L 1319/48 PBT=12,9t (6.000L)</t>
  </si>
  <si>
    <t>Conjunto moto bomba diam. 4"</t>
  </si>
  <si>
    <t>Grade de disco GA-24x24 (TATU) ou equivalente</t>
  </si>
  <si>
    <t>Motoniveladora Caterpillar modelo 120K ( cab +
ar + ríper) ou equivalente</t>
  </si>
  <si>
    <t>Rolo AP liso de aço CA 2505 STD Dynapac ou
equivalente</t>
  </si>
  <si>
    <t>Trator agrícola MF 297/4 -4 X 4 (MASSEY
FERGUSSON) ou equivalente</t>
  </si>
  <si>
    <t>Código padrão</t>
  </si>
  <si>
    <t>Quantidade</t>
  </si>
  <si>
    <t>Ut. Pr</t>
  </si>
  <si>
    <t>ut. Impr</t>
  </si>
  <si>
    <t>Vl. Hr. Prod</t>
  </si>
  <si>
    <t>Vl. Hr. Imp</t>
  </si>
  <si>
    <t>Custo Horário</t>
  </si>
  <si>
    <t>(A)Total:</t>
  </si>
  <si>
    <t>(B)Mão-de-Obra</t>
  </si>
  <si>
    <t>Encarregado de pista</t>
  </si>
  <si>
    <t>Greidista</t>
  </si>
  <si>
    <t>Servente</t>
  </si>
  <si>
    <t>Código
padrão</t>
  </si>
  <si>
    <t>Eq. Salarial</t>
  </si>
  <si>
    <t>Encargos(%)</t>
  </si>
  <si>
    <t>Sal/Hora</t>
  </si>
  <si>
    <t>Consumo</t>
  </si>
  <si>
    <t>(C)Itens de Incidência</t>
  </si>
  <si>
    <t>%</t>
  </si>
  <si>
    <t>M. O.</t>
  </si>
  <si>
    <t>Equip.</t>
  </si>
  <si>
    <t>Mat.</t>
  </si>
  <si>
    <t>Custo</t>
  </si>
  <si>
    <t>(B)Total:</t>
  </si>
  <si>
    <t>(C)Total:</t>
  </si>
  <si>
    <t>(D) Produção da Equipe</t>
  </si>
  <si>
    <t>(E) Custo Unitário da Execução [(A) + (B) + (C)] / (D)</t>
  </si>
  <si>
    <t>Custo Horário da Execução (A) + (B) + (C)</t>
  </si>
  <si>
    <t>unid.</t>
  </si>
  <si>
    <t>Custo Unitário</t>
  </si>
  <si>
    <t>(F)Materiais</t>
  </si>
  <si>
    <t>(F)Total:</t>
  </si>
  <si>
    <t>(G)Serviços</t>
  </si>
  <si>
    <t>(G)Total:</t>
  </si>
  <si>
    <t>BDI:29,63%</t>
  </si>
  <si>
    <t>Preço Unitário Total</t>
  </si>
  <si>
    <t>Custo Direto Total (E) + (F) + (G)</t>
  </si>
  <si>
    <t>Largura média
(m)</t>
  </si>
  <si>
    <t>BDI</t>
  </si>
  <si>
    <t>OBRA:</t>
  </si>
  <si>
    <t>CONTRATO:</t>
  </si>
  <si>
    <t>1. Regime de Contribuição Previdenciária</t>
  </si>
  <si>
    <t>Com Desoneração</t>
  </si>
  <si>
    <t>2. Tipo de Intervenção</t>
  </si>
  <si>
    <t>Rodovias e Ferrovias</t>
  </si>
  <si>
    <t>3. Incidências sobre o custo</t>
  </si>
  <si>
    <r>
      <t>Administração Central -</t>
    </r>
    <r>
      <rPr>
        <b/>
        <sz val="10"/>
        <rFont val="Arial"/>
        <family val="2"/>
      </rPr>
      <t xml:space="preserve"> AC</t>
    </r>
  </si>
  <si>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</si>
  <si>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</si>
  <si>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</si>
  <si>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</si>
  <si>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</si>
  <si>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</si>
  <si>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COFINS</t>
  </si>
  <si>
    <t>PIS</t>
  </si>
  <si>
    <t>INSS</t>
  </si>
  <si>
    <t>5 – Demonstrativo de cálculo do BDI</t>
  </si>
  <si>
    <t>( 1- I )</t>
  </si>
  <si>
    <t>ALEX NALI FERREIRA</t>
  </si>
  <si>
    <t>BDI:</t>
  </si>
  <si>
    <t>PREFEITURA DE CONCEIÇÃO DO CASTELO</t>
  </si>
  <si>
    <t>Av. José Grilo, 426 - Centro</t>
  </si>
  <si>
    <t>Conceição do Castelo - ES - CEP 29370-000</t>
  </si>
  <si>
    <t xml:space="preserve">Telefone (28) 3547-1101 </t>
  </si>
  <si>
    <t>PLANILHA ORÇAMENTÁRIA</t>
  </si>
  <si>
    <t>Contrato</t>
  </si>
  <si>
    <t>Local</t>
  </si>
  <si>
    <t>Referencial de preços</t>
  </si>
  <si>
    <t>Data base</t>
  </si>
  <si>
    <t>Orçamentista</t>
  </si>
  <si>
    <t>ITEM</t>
  </si>
  <si>
    <t>FONTE</t>
  </si>
  <si>
    <t>CÓDIGO</t>
  </si>
  <si>
    <t>ESPECIFICAÇÃO</t>
  </si>
  <si>
    <t>CONTRATADO</t>
  </si>
  <si>
    <t>UNID.</t>
  </si>
  <si>
    <t>QUANT.</t>
  </si>
  <si>
    <t>VALOR</t>
  </si>
  <si>
    <t>VALOR TOTAL</t>
  </si>
  <si>
    <t>UNITÁRIO</t>
  </si>
  <si>
    <t>01.01</t>
  </si>
  <si>
    <t>02.01</t>
  </si>
  <si>
    <t>CPU 01</t>
  </si>
  <si>
    <t>TOTAL</t>
  </si>
  <si>
    <t>¹ O item ADMINISTRAÇÃO LOCAL será medido proporcionalmente ao avanço da obra.</t>
  </si>
  <si>
    <t>Alex Nali Ferreira</t>
  </si>
  <si>
    <t>Engenheiro Civil PMCC - CREA ES-039390/D</t>
  </si>
  <si>
    <t>90,43% (hora)</t>
  </si>
  <si>
    <t>Encargos Sociais (DNIT)</t>
  </si>
  <si>
    <t>MAPA86144/2017 - Operação: 1046765-21</t>
  </si>
  <si>
    <t>TRANSPORTE</t>
  </si>
  <si>
    <t>PAVIMENTAÇÃO</t>
  </si>
  <si>
    <t>Execução e aplicação na pista da mistura REVSOL 0 - 19mm 80% e Solo 20%</t>
  </si>
  <si>
    <t>Composição</t>
  </si>
  <si>
    <t>VALOR UNIT.</t>
  </si>
  <si>
    <t>SEM BDI</t>
  </si>
  <si>
    <t>MEMÓRIA DE CÁLCULO</t>
  </si>
  <si>
    <t>Obra:</t>
  </si>
  <si>
    <t>Endereço:</t>
  </si>
  <si>
    <t>m²</t>
  </si>
  <si>
    <t>comprimento (m)</t>
  </si>
  <si>
    <t>área (m²)</t>
  </si>
  <si>
    <t>altura (m)</t>
  </si>
  <si>
    <t>Engenheiro Civil</t>
  </si>
  <si>
    <t>CREA-ES 039390/D</t>
  </si>
  <si>
    <t>Recuperação de Estrada Vicinal</t>
  </si>
  <si>
    <t>Volume 
(m³)</t>
  </si>
  <si>
    <t>Densidade 
(t/m³)</t>
  </si>
  <si>
    <t>Peso Total
(t)</t>
  </si>
  <si>
    <t>MATERIAIS</t>
  </si>
  <si>
    <t xml:space="preserve">RECUPERAÇÃO DE ESTRADA VICINAL - 2ª META </t>
  </si>
  <si>
    <t>RECUPERAÇÃO DE ESTRADA VICINAL - 1ª META</t>
  </si>
  <si>
    <t>REVSOL 0 a 19mm</t>
  </si>
  <si>
    <t>OBS: Remoção mecanizada de argila em barranco</t>
  </si>
  <si>
    <t>Volume de escavação mecanizada =</t>
  </si>
  <si>
    <t>t.km</t>
  </si>
  <si>
    <t>Peso (t)</t>
  </si>
  <si>
    <t>Distância (km)</t>
  </si>
  <si>
    <t>Quantitativo(t.km)</t>
  </si>
  <si>
    <t>TOTAL =</t>
  </si>
  <si>
    <t>OBS: Transporte do solo/argila dentro do Centro de Eventos Sanfonão, e posterior transporte da Mistura REVSOL 80% e Argila 20% ao local onde será aplicado.</t>
  </si>
  <si>
    <t>OBS: Execução da pavimentação.</t>
  </si>
  <si>
    <t>Comprimento (m)</t>
  </si>
  <si>
    <t>Largura média (m)</t>
  </si>
  <si>
    <t>área total (m²)</t>
  </si>
  <si>
    <t>Espessura (m)</t>
  </si>
  <si>
    <t>ADMINISTRAÇÃO LOCAL</t>
  </si>
  <si>
    <t>COMPOSIÇÃO DE PREÇO UNITÁRIO</t>
  </si>
  <si>
    <t>Unidade:</t>
  </si>
  <si>
    <t>Custo Direto Tota</t>
  </si>
  <si>
    <t xml:space="preserve">Administração Local </t>
  </si>
  <si>
    <t>CPU 02</t>
  </si>
  <si>
    <t>Administração local</t>
  </si>
  <si>
    <t>SRVIÇOS PRELIMINARES</t>
  </si>
  <si>
    <t>02.02</t>
  </si>
  <si>
    <t>03.01</t>
  </si>
  <si>
    <t>74209/001</t>
  </si>
  <si>
    <t>SINAPI</t>
  </si>
  <si>
    <t>Placa de obra em chapa de aco galvanizado</t>
  </si>
  <si>
    <t>Dimensões</t>
  </si>
  <si>
    <t>OBS: Placa com as informações da obra/convênio</t>
  </si>
  <si>
    <t>04.01</t>
  </si>
  <si>
    <t>COTAÇÃO DE PREÇO</t>
  </si>
  <si>
    <t>Cotação</t>
  </si>
  <si>
    <t>C01</t>
  </si>
  <si>
    <t>PREFEITURA MUNICIPAL DE CONCEIÇÃO DO CASTELO</t>
  </si>
  <si>
    <t xml:space="preserve">LOCAL: </t>
  </si>
  <si>
    <t>CRONOGRAMA FÍSICO-FINANCEIRO</t>
  </si>
  <si>
    <t>DESCRIÇÃO</t>
  </si>
  <si>
    <t>VALOR DO ITEM</t>
  </si>
  <si>
    <t>PESO DO ITEM</t>
  </si>
  <si>
    <t>MÊS 01</t>
  </si>
  <si>
    <t>MÊS 02</t>
  </si>
  <si>
    <t>MÊS 03</t>
  </si>
  <si>
    <t>MÊS 04</t>
  </si>
  <si>
    <t>MÊS 05</t>
  </si>
  <si>
    <t>MÊS 06</t>
  </si>
  <si>
    <t>PORCENTAGEM EXECUTADA NO MÊS</t>
  </si>
  <si>
    <t>$</t>
  </si>
  <si>
    <t>VALOR DO SERVIÇO EXECUTADO NO MÊS</t>
  </si>
  <si>
    <t>R$</t>
  </si>
  <si>
    <t>PORCENTAGEM ACUMULADA</t>
  </si>
  <si>
    <t>VALOR ACUMULADO DOS SERVIÇOS EXECUTADOS</t>
  </si>
  <si>
    <t>CREA ES-039390/D</t>
  </si>
  <si>
    <t>t</t>
  </si>
  <si>
    <t>REPASSE</t>
  </si>
  <si>
    <t>CONTRAP.</t>
  </si>
  <si>
    <t xml:space="preserve">RECUPERAÇÃO DE ESTRADA VICINAL - 1ª META </t>
  </si>
  <si>
    <t>PRAZO DA OBRA: 90 DIAS</t>
  </si>
  <si>
    <t>Prestação de serviço de transporte de material REVSOL, da sede da ArcelorMittal Tubarão, até o município de Conceição do Castelo/ES.</t>
  </si>
  <si>
    <t>PRAZO DA OBRA: 180 DIAS</t>
  </si>
  <si>
    <t>MÊS 07</t>
  </si>
  <si>
    <t>MÊS 08</t>
  </si>
  <si>
    <t>MÊS 09</t>
  </si>
  <si>
    <t>RECUPERAÇÃO DE ESTRADA VICINAL</t>
  </si>
  <si>
    <t>1ª META</t>
  </si>
  <si>
    <t>2ª META</t>
  </si>
  <si>
    <t>ESTRADA COMUNIDADE TAQUARUSSU X RIBEIRÃO DE SANTA TERESA, CONCEIÇÃO DO CASTELO/ES</t>
  </si>
  <si>
    <t>disância do depósito ao início da pavimentação =</t>
  </si>
  <si>
    <t>distância do início da pavimentção ao seu ponto médio =</t>
  </si>
  <si>
    <t>km</t>
  </si>
  <si>
    <t>total =</t>
  </si>
  <si>
    <t>MAIO/2018</t>
  </si>
  <si>
    <t>Remoção mecanizada de barreira em solo</t>
  </si>
  <si>
    <t>DNIT</t>
  </si>
  <si>
    <t>Transporte com caminhão basculante de 10 m³ - rodovia pavimentada</t>
  </si>
  <si>
    <t>diferença</t>
  </si>
  <si>
    <t>total</t>
  </si>
  <si>
    <t>convênio</t>
  </si>
  <si>
    <t>contrapartida</t>
  </si>
  <si>
    <t>ESTRADA COMUNIDADE BARRO BRANCO x TINGUÁ x RIBEIRÃO DE SANTA TEREZA, CONCEIÇÃO DO CASTELO/ES</t>
  </si>
  <si>
    <t>Estrada Comunidade Barro Branco x Tinguá x Ribeirão de Santa Teresa</t>
  </si>
  <si>
    <t>Comunidade Barro Branco x Tinguá x Ribeirão de Santa Teresa</t>
  </si>
  <si>
    <r>
      <t xml:space="preserve">OBS: Composição feita com base dos serviços </t>
    </r>
    <r>
      <rPr>
        <b/>
        <sz val="10"/>
        <color theme="1"/>
        <rFont val="Calibri"/>
        <family val="2"/>
        <scheme val="minor"/>
      </rPr>
      <t>41364, 41098, 41406, 41100</t>
    </r>
    <r>
      <rPr>
        <sz val="10"/>
        <color theme="1"/>
        <rFont val="Calibri"/>
        <family val="2"/>
        <scheme val="minor"/>
      </rPr>
      <t xml:space="preserve"> do </t>
    </r>
    <r>
      <rPr>
        <b/>
        <sz val="10"/>
        <color theme="1"/>
        <rFont val="Calibri"/>
        <family val="2"/>
        <scheme val="minor"/>
      </rPr>
      <t>DER/ES</t>
    </r>
    <r>
      <rPr>
        <sz val="10"/>
        <color theme="1"/>
        <rFont val="Calibri"/>
        <family val="2"/>
        <scheme val="minor"/>
      </rPr>
      <t xml:space="preserve">, data base </t>
    </r>
    <r>
      <rPr>
        <b/>
        <sz val="10"/>
        <color theme="1"/>
        <rFont val="Calibri"/>
        <family val="2"/>
        <scheme val="minor"/>
      </rPr>
      <t>janeiro/2018 com desoneração</t>
    </r>
    <r>
      <rPr>
        <sz val="10"/>
        <color theme="1"/>
        <rFont val="Calibri"/>
        <family val="2"/>
        <scheme val="minor"/>
      </rPr>
      <t>. Ambas apresentam mesmos índices de Equipamentos e Mão-de-Obra.</t>
    </r>
  </si>
  <si>
    <t>CRONOGRAMA GLOBAL</t>
  </si>
  <si>
    <t>DETALHAMENTO DO BDI</t>
  </si>
  <si>
    <t>PROPONENTE:</t>
  </si>
  <si>
    <t>Percentual da base de cálculo para o ISS:</t>
  </si>
  <si>
    <t>Alíquota do ISS (sobre a base de cálculo):</t>
  </si>
  <si>
    <r>
      <t xml:space="preserve">BDI=    </t>
    </r>
    <r>
      <rPr>
        <u/>
        <sz val="10"/>
        <rFont val="Arial"/>
        <family val="2"/>
      </rPr>
      <t>(1+(AC+S+R+G))(1+DF)(1+L))</t>
    </r>
    <r>
      <rPr>
        <sz val="10"/>
        <rFont val="Arial"/>
        <family val="2"/>
      </rPr>
      <t xml:space="preserve">  -1 =</t>
    </r>
  </si>
  <si>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</si>
  <si>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</si>
  <si>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</si>
  <si>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Responsável Tomador</t>
  </si>
  <si>
    <t>Nome</t>
  </si>
  <si>
    <t>Christiano Spadetto</t>
  </si>
  <si>
    <t>Cargo</t>
  </si>
  <si>
    <t>Eng./Arq.</t>
  </si>
  <si>
    <t>CREA/CAU:</t>
  </si>
  <si>
    <t>Prefeitura de Conceição do Castelo</t>
  </si>
  <si>
    <t>1046.765-21</t>
  </si>
  <si>
    <t>Prefeito</t>
  </si>
  <si>
    <t>OBS: diante do termo de compromisso (anexo) entre a prefeitura e a ArcelorMittal, que fará o transporte, até o local da mistura em Conceição do Castelo, de metade da quantidade de REVSOL necessário para conclusão da obra, foi considerado no orçamento a outra metade do quantitativo necessário.</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</si>
</sst>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4" formatCode="_-&quot;R$&quot;\ * #,##0.00_-;\-&quot;R$&quot;\ * #,##0.00_-;_-&quot;R$&quot;\ * &quot;-&quot;??_-;_-@_-"/>
    <numFmt numFmtId="43" formatCode="_-* #,##0.00_-;\-* #,##0.00_-;_-* &quot;-&quot;??_-;_-@_-"/>
    <numFmt numFmtId="164" formatCode="0.000"/>
    <numFmt numFmtId="165" formatCode="0.0000"/>
    <numFmt numFmtId="166" formatCode="0.0%"/>
    <numFmt numFmtId="167" formatCode="0.000%"/>
    <numFmt numFmtId="168" formatCode="0.0000%"/>
    <numFmt numFmtId="170" formatCode="_-* #,##0.00_-;\-* #,##0.00_-;_-* &quot;-&quot;??_-;_-@_-"/>
    <numFmt numFmtId="179" formatCode="_-* #,##0.00_-;\-* #,##0.00_-;_-* \-??_-;_-@_-"/>
    <numFmt numFmtId="181" formatCode="_(&quot;R$ &quot;* #,##0.00_);_(&quot;R$ &quot;* \(#,##0.00\);_(&quot;R$ &quot;* &quot;-&quot;??_);_(@_)"/>
  </numFmts>
  <fonts count="42" x14ac:knownFonts="1">
    <font>
      <sz val="11"/>
      <color theme="1"/>
      <name val="Calibri"/>
      <family val="2"/>
      <scheme val="minor"/>
    </font>
    <font>
      <sz val="11"/>
      <color theme="1"/>
      <name val="Calibri"/>
      <family val="2"/>
      <scheme val="minor"/>
    </font>
    <font>
      <b/>
      <sz val="11"/>
      <color theme="1"/>
      <name val="Calibri"/>
      <family val="2"/>
      <scheme val="minor"/>
    </font>
    <font>
      <b/>
      <sz val="12"/>
      <color indexed="8"/>
      <name val="Arial"/>
      <family val="2"/>
    </font>
    <font>
      <sz val="10"/>
      <name val="Arial"/>
      <family val="2"/>
    </font>
    <font>
      <sz val="12"/>
      <color indexed="8"/>
      <name val="Arial"/>
      <family val="2"/>
    </font>
    <font>
      <sz val="8"/>
      <color indexed="8"/>
      <name val="Arial"/>
      <family val="2"/>
    </font>
    <font>
      <b/>
      <sz val="10"/>
      <color indexed="8"/>
      <name val="Arial"/>
      <family val="2"/>
    </font>
    <font>
      <b/>
      <sz val="10"/>
      <name val="Arial"/>
      <family val="2"/>
    </font>
    <font>
      <sz val="10"/>
      <color indexed="8"/>
      <name val="Arial"/>
      <family val="2"/>
    </font>
    <font>
      <sz val="11"/>
      <color indexed="8"/>
      <name val="Calibri"/>
      <family val="2"/>
    </font>
    <font>
      <sz val="3"/>
      <name val="Arial"/>
      <family val="2"/>
    </font>
    <font>
      <b/>
      <sz val="3"/>
      <name val="Arial"/>
      <family val="2"/>
    </font>
    <font>
      <i/>
      <sz val="10"/>
      <name val="Arial"/>
      <family val="2"/>
    </font>
    <font>
      <b/>
      <sz val="12"/>
      <name val="Arial"/>
      <family val="2"/>
    </font>
    <font>
      <u/>
      <sz val="10"/>
      <name val="Arial"/>
      <family val="2"/>
    </font>
    <font>
      <sz val="10"/>
      <color indexed="8"/>
      <name val="Calibri"/>
      <family val="2"/>
    </font>
    <font>
      <sz val="8"/>
      <name val="Arial"/>
      <family val="2"/>
    </font>
    <font>
      <b/>
      <sz val="10"/>
      <color indexed="10"/>
      <name val="Arial"/>
      <family val="2"/>
    </font>
    <font>
      <sz val="10"/>
      <color indexed="81"/>
      <name val="Tahoma"/>
      <family val="2"/>
    </font>
    <font>
      <b/>
      <sz val="16"/>
      <name val="Arial"/>
      <family val="2"/>
    </font>
    <font>
      <sz val="12"/>
      <name val="Arial"/>
      <family val="2"/>
    </font>
    <font>
      <b/>
      <sz val="10"/>
      <color theme="1"/>
      <name val="Arial"/>
      <family val="2"/>
    </font>
    <font>
      <sz val="10"/>
      <color theme="1"/>
      <name val="Arial"/>
      <family val="2"/>
    </font>
    <font>
      <sz val="11"/>
      <name val="Arial"/>
      <family val="2"/>
    </font>
    <font>
      <sz val="11"/>
      <color theme="1"/>
      <name val="Arial"/>
      <family val="2"/>
    </font>
    <font>
      <b/>
      <sz val="11"/>
      <color theme="1"/>
      <name val="Arial"/>
      <family val="2"/>
    </font>
    <font>
      <b/>
      <sz val="11"/>
      <name val="Arial"/>
      <family val="2"/>
    </font>
    <font>
      <b/>
      <sz val="14"/>
      <name val="Arial"/>
      <family val="2"/>
    </font>
    <font>
      <b/>
      <sz val="14"/>
      <color theme="1"/>
      <name val="Calibri"/>
      <family val="2"/>
      <scheme val="minor"/>
    </font>
    <font>
      <b/>
      <sz val="18"/>
      <color theme="1"/>
      <name val="Arial"/>
      <family val="2"/>
    </font>
    <font>
      <sz val="10"/>
      <color theme="1"/>
      <name val="Calibri"/>
      <family val="2"/>
      <scheme val="minor"/>
    </font>
    <font>
      <b/>
      <sz val="10"/>
      <color theme="1"/>
      <name val="Calibri"/>
      <family val="2"/>
      <scheme val="minor"/>
    </font>
    <font>
      <sz val="10"/>
      <name val="Arial"/>
    </font>
    <font>
      <sz val="9"/>
      <name val="Arial"/>
      <family val="2"/>
    </font>
    <font>
      <b/>
      <i/>
      <sz val="14"/>
      <name val="Arial"/>
      <family val="2"/>
    </font>
    <font>
      <sz val="9"/>
      <color indexed="81"/>
      <name val="Segoe UI"/>
      <family val="2"/>
    </font>
    <font>
      <b/>
      <sz val="9"/>
      <name val="Arial"/>
      <family val="2"/>
    </font>
    <font>
      <b/>
      <sz val="9"/>
      <color indexed="81"/>
      <name val="Tahoma"/>
      <charset val="1"/>
    </font>
    <font>
      <sz val="9"/>
      <color indexed="81"/>
      <name val="Tahoma"/>
      <charset val="1"/>
    </font>
    <font>
      <sz val="10"/>
      <color indexed="81"/>
      <name val="Tahoma"/>
    </font>
    <font>
      <b/>
      <sz val="10"/>
      <color indexed="81"/>
      <name val="Tahoma"/>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indexed="26"/>
        <bgColor indexed="64"/>
      </patternFill>
    </fill>
    <fill>
      <patternFill patternType="solid">
        <fgColor indexed="5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18">
    <xf numFmtId="0" fontId="0" fillId="0" borderId="0"/>
    <xf numFmtId="44" fontId="1" fillId="0" borderId="0" applyFont="0" applyFill="0" applyBorder="0" applyAlignment="0" applyProtection="0"/>
    <xf numFmtId="9" fontId="1" fillId="0" borderId="0" applyFont="0" applyFill="0" applyBorder="0" applyAlignment="0" applyProtection="0"/>
    <xf numFmtId="43" fontId="10" fillId="0" borderId="0" applyFont="0" applyFill="0" applyBorder="0" applyAlignment="0" applyProtection="0"/>
    <xf numFmtId="9" fontId="10" fillId="0" borderId="0" applyFont="0" applyFill="0" applyBorder="0" applyAlignment="0" applyProtection="0"/>
    <xf numFmtId="0" fontId="4" fillId="0" borderId="0"/>
    <xf numFmtId="0" fontId="1" fillId="0" borderId="0"/>
    <xf numFmtId="0" fontId="4" fillId="0" borderId="0"/>
    <xf numFmtId="0" fontId="33" fillId="0" borderId="0"/>
    <xf numFmtId="181" fontId="10" fillId="0" borderId="0" applyFont="0" applyFill="0" applyBorder="0" applyAlignment="0" applyProtection="0"/>
    <xf numFmtId="0" fontId="4" fillId="0" borderId="0"/>
    <xf numFmtId="0" fontId="1" fillId="0" borderId="0"/>
    <xf numFmtId="9" fontId="4" fillId="0" borderId="0" applyFont="0" applyFill="0" applyBorder="0" applyAlignment="0" applyProtection="0"/>
    <xf numFmtId="9" fontId="33" fillId="0" borderId="0" applyFont="0" applyFill="0" applyBorder="0" applyAlignment="0" applyProtection="0"/>
    <xf numFmtId="9" fontId="4" fillId="0" borderId="0" applyFont="0" applyFill="0" applyBorder="0" applyAlignment="0" applyProtection="0"/>
    <xf numFmtId="179" fontId="10" fillId="0" borderId="0" applyFill="0" applyBorder="0" applyAlignment="0" applyProtection="0"/>
    <xf numFmtId="179" fontId="10" fillId="0" borderId="0" applyFill="0" applyBorder="0" applyAlignment="0" applyProtection="0"/>
    <xf numFmtId="170" fontId="4" fillId="0" borderId="0" applyFont="0" applyFill="0" applyBorder="0" applyAlignment="0" applyProtection="0"/>
  </cellStyleXfs>
  <cellXfs count="388">
    <xf numFmtId="0" fontId="0" fillId="0" borderId="0" xfId="0"/>
    <xf numFmtId="0" fontId="0" fillId="0" borderId="0" xfId="0" applyAlignment="1">
      <alignment horizontal="center"/>
    </xf>
    <xf numFmtId="2" fontId="0" fillId="2" borderId="0" xfId="0" applyNumberFormat="1" applyFill="1" applyAlignment="1">
      <alignment horizontal="center" vertical="center"/>
    </xf>
    <xf numFmtId="0" fontId="0" fillId="0" borderId="0" xfId="0" applyAlignment="1">
      <alignment vertical="center"/>
    </xf>
    <xf numFmtId="44" fontId="0" fillId="0" borderId="0" xfId="1" applyFont="1"/>
    <xf numFmtId="2" fontId="0" fillId="0" borderId="0" xfId="0" applyNumberFormat="1"/>
    <xf numFmtId="0" fontId="0" fillId="0" borderId="1" xfId="0" applyBorder="1"/>
    <xf numFmtId="0" fontId="0" fillId="0" borderId="1" xfId="0" applyBorder="1" applyAlignment="1">
      <alignment horizontal="center" vertical="center"/>
    </xf>
    <xf numFmtId="165" fontId="0" fillId="0" borderId="1" xfId="0" applyNumberFormat="1" applyBorder="1" applyAlignment="1">
      <alignment vertical="center"/>
    </xf>
    <xf numFmtId="2" fontId="0" fillId="0" borderId="1" xfId="0" applyNumberFormat="1" applyBorder="1" applyAlignment="1">
      <alignment vertical="center"/>
    </xf>
    <xf numFmtId="0" fontId="0" fillId="0" borderId="1" xfId="0" applyBorder="1" applyAlignment="1">
      <alignment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2" fontId="0" fillId="3" borderId="1" xfId="0" applyNumberFormat="1" applyFill="1" applyBorder="1"/>
    <xf numFmtId="0" fontId="2" fillId="3" borderId="1" xfId="0" applyFont="1" applyFill="1" applyBorder="1" applyAlignment="1">
      <alignment vertical="center"/>
    </xf>
    <xf numFmtId="0" fontId="0" fillId="3" borderId="1" xfId="0" applyFill="1" applyBorder="1"/>
    <xf numFmtId="0" fontId="0" fillId="0" borderId="0" xfId="0" applyBorder="1" applyAlignment="1">
      <alignment horizontal="center"/>
    </xf>
    <xf numFmtId="2" fontId="0" fillId="0" borderId="3" xfId="0" applyNumberFormat="1" applyBorder="1" applyAlignment="1">
      <alignment vertical="center"/>
    </xf>
    <xf numFmtId="2" fontId="0" fillId="3" borderId="4" xfId="0" applyNumberFormat="1" applyFill="1" applyBorder="1"/>
    <xf numFmtId="2" fontId="2" fillId="0" borderId="3" xfId="0" applyNumberFormat="1" applyFont="1" applyBorder="1" applyAlignment="1"/>
    <xf numFmtId="2" fontId="2" fillId="0" borderId="6" xfId="0" applyNumberFormat="1" applyFont="1" applyBorder="1" applyAlignment="1"/>
    <xf numFmtId="2" fontId="2" fillId="0" borderId="6" xfId="0" applyNumberFormat="1" applyFont="1" applyBorder="1" applyAlignment="1">
      <alignment horizontal="right"/>
    </xf>
    <xf numFmtId="10" fontId="2" fillId="0" borderId="2" xfId="2" applyNumberFormat="1" applyFont="1" applyBorder="1" applyAlignment="1"/>
    <xf numFmtId="0" fontId="4" fillId="5" borderId="17" xfId="0" applyFont="1" applyFill="1" applyBorder="1" applyAlignment="1">
      <alignment vertical="center"/>
    </xf>
    <xf numFmtId="0" fontId="4" fillId="5" borderId="0" xfId="0" applyFont="1" applyFill="1" applyBorder="1" applyAlignment="1">
      <alignment vertical="center"/>
    </xf>
    <xf numFmtId="0" fontId="4" fillId="5" borderId="0" xfId="0" applyFont="1" applyFill="1" applyBorder="1" applyAlignment="1">
      <alignment horizontal="center" vertical="center"/>
    </xf>
    <xf numFmtId="44" fontId="4" fillId="5" borderId="0" xfId="1" applyFont="1" applyFill="1" applyBorder="1" applyAlignment="1">
      <alignment horizontal="center" vertical="center"/>
    </xf>
    <xf numFmtId="44" fontId="4" fillId="5" borderId="18" xfId="1" applyFont="1" applyFill="1" applyBorder="1" applyAlignment="1">
      <alignment horizontal="center" vertical="center"/>
    </xf>
    <xf numFmtId="49" fontId="8" fillId="5" borderId="18" xfId="0" applyNumberFormat="1" applyFont="1" applyFill="1" applyBorder="1" applyAlignment="1">
      <alignment vertical="center"/>
    </xf>
    <xf numFmtId="0" fontId="4" fillId="4" borderId="18" xfId="0" applyFont="1" applyFill="1" applyBorder="1"/>
    <xf numFmtId="44" fontId="8" fillId="0" borderId="5" xfId="1" applyFont="1" applyFill="1" applyBorder="1" applyAlignment="1">
      <alignment horizontal="center" vertical="center"/>
    </xf>
    <xf numFmtId="44" fontId="8" fillId="0" borderId="4" xfId="1" applyFont="1" applyFill="1" applyBorder="1" applyAlignment="1">
      <alignment horizontal="center" vertical="center" wrapText="1"/>
    </xf>
    <xf numFmtId="1" fontId="22" fillId="2" borderId="23" xfId="0" applyNumberFormat="1" applyFont="1" applyFill="1" applyBorder="1" applyAlignment="1">
      <alignment horizontal="center" vertical="center" wrapText="1"/>
    </xf>
    <xf numFmtId="0" fontId="23" fillId="2" borderId="1" xfId="0" applyFont="1" applyFill="1" applyBorder="1" applyAlignment="1">
      <alignment vertical="center" wrapText="1"/>
    </xf>
    <xf numFmtId="0" fontId="23" fillId="2" borderId="1" xfId="0" applyFont="1" applyFill="1" applyBorder="1" applyAlignment="1">
      <alignment horizontal="center" vertical="center" wrapText="1"/>
    </xf>
    <xf numFmtId="0" fontId="22" fillId="2" borderId="1" xfId="0" applyFont="1" applyFill="1" applyBorder="1" applyAlignment="1">
      <alignment vertical="center" wrapText="1"/>
    </xf>
    <xf numFmtId="44" fontId="23" fillId="2" borderId="1" xfId="1" applyFont="1" applyFill="1" applyBorder="1" applyAlignment="1">
      <alignment horizontal="center" vertical="center" wrapText="1"/>
    </xf>
    <xf numFmtId="0" fontId="23" fillId="4" borderId="23" xfId="0" applyFont="1" applyFill="1" applyBorder="1" applyAlignment="1">
      <alignment horizontal="center" vertical="center" wrapText="1"/>
    </xf>
    <xf numFmtId="0" fontId="23" fillId="4" borderId="1" xfId="0" applyFont="1" applyFill="1" applyBorder="1" applyAlignment="1">
      <alignment horizontal="center" vertical="center" wrapText="1"/>
    </xf>
    <xf numFmtId="0" fontId="23" fillId="4" borderId="1" xfId="0" applyFont="1" applyFill="1" applyBorder="1" applyAlignment="1">
      <alignment vertical="center" wrapText="1"/>
    </xf>
    <xf numFmtId="2" fontId="23" fillId="4" borderId="1" xfId="0" applyNumberFormat="1" applyFont="1" applyFill="1" applyBorder="1" applyAlignment="1">
      <alignment horizontal="center" vertical="center" wrapText="1"/>
    </xf>
    <xf numFmtId="44" fontId="23" fillId="4" borderId="1" xfId="1" applyFont="1" applyFill="1" applyBorder="1" applyAlignment="1">
      <alignment horizontal="center" vertical="center" wrapText="1"/>
    </xf>
    <xf numFmtId="44" fontId="4" fillId="4" borderId="28" xfId="1" applyFont="1" applyFill="1" applyBorder="1" applyAlignment="1">
      <alignment horizontal="center" vertical="center"/>
    </xf>
    <xf numFmtId="49" fontId="23" fillId="4" borderId="23" xfId="0" applyNumberFormat="1" applyFont="1" applyFill="1" applyBorder="1" applyAlignment="1">
      <alignment horizontal="center" vertical="center" wrapText="1"/>
    </xf>
    <xf numFmtId="0" fontId="23" fillId="4" borderId="23"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4" fillId="4" borderId="1" xfId="0" applyFont="1" applyFill="1" applyBorder="1" applyAlignment="1">
      <alignment vertical="center" wrapText="1"/>
    </xf>
    <xf numFmtId="4" fontId="23" fillId="4" borderId="1" xfId="0" applyNumberFormat="1" applyFont="1" applyFill="1" applyBorder="1" applyAlignment="1">
      <alignment horizontal="center" vertical="center" wrapText="1"/>
    </xf>
    <xf numFmtId="44" fontId="4" fillId="4" borderId="1" xfId="1" applyFont="1" applyFill="1" applyBorder="1" applyAlignment="1">
      <alignment horizontal="center" vertical="center"/>
    </xf>
    <xf numFmtId="44" fontId="8" fillId="4" borderId="33" xfId="1" quotePrefix="1" applyFont="1" applyFill="1" applyBorder="1" applyAlignment="1">
      <alignment horizontal="center" vertical="center"/>
    </xf>
    <xf numFmtId="0" fontId="4" fillId="0" borderId="0" xfId="0" applyFont="1" applyFill="1"/>
    <xf numFmtId="0" fontId="22"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10" fontId="8" fillId="0" borderId="18" xfId="2" quotePrefix="1" applyNumberFormat="1" applyFont="1" applyFill="1" applyBorder="1" applyAlignment="1">
      <alignment horizontal="center" vertical="center"/>
    </xf>
    <xf numFmtId="0" fontId="8" fillId="0" borderId="17" xfId="5" applyFont="1" applyFill="1" applyBorder="1" applyAlignment="1" applyProtection="1">
      <protection locked="0"/>
    </xf>
    <xf numFmtId="0" fontId="8" fillId="0" borderId="0" xfId="5" applyFont="1" applyFill="1" applyBorder="1" applyAlignment="1" applyProtection="1">
      <protection locked="0"/>
    </xf>
    <xf numFmtId="0" fontId="8" fillId="0" borderId="18" xfId="5" applyFont="1" applyFill="1" applyBorder="1" applyAlignment="1" applyProtection="1">
      <protection locked="0"/>
    </xf>
    <xf numFmtId="0" fontId="4" fillId="0" borderId="0" xfId="0" applyFont="1" applyFill="1" applyBorder="1"/>
    <xf numFmtId="0" fontId="8" fillId="0" borderId="17" xfId="5" applyFont="1" applyFill="1" applyBorder="1" applyAlignment="1" applyProtection="1">
      <alignment horizontal="center"/>
      <protection locked="0"/>
    </xf>
    <xf numFmtId="0" fontId="8" fillId="0" borderId="0" xfId="5" applyFont="1" applyFill="1" applyBorder="1" applyAlignment="1" applyProtection="1">
      <alignment horizontal="center"/>
      <protection locked="0"/>
    </xf>
    <xf numFmtId="0" fontId="8" fillId="0" borderId="18" xfId="5" applyFont="1" applyFill="1" applyBorder="1" applyAlignment="1" applyProtection="1">
      <alignment horizontal="center"/>
      <protection locked="0"/>
    </xf>
    <xf numFmtId="0" fontId="8" fillId="0" borderId="21" xfId="5" applyFont="1" applyFill="1" applyBorder="1" applyAlignment="1" applyProtection="1">
      <alignment horizontal="center"/>
      <protection locked="0"/>
    </xf>
    <xf numFmtId="0" fontId="0" fillId="0" borderId="1" xfId="0" applyBorder="1" applyAlignment="1">
      <alignment vertical="center"/>
    </xf>
    <xf numFmtId="0" fontId="2" fillId="3" borderId="1" xfId="0" applyFont="1" applyFill="1" applyBorder="1" applyAlignment="1">
      <alignment horizontal="center" vertical="center"/>
    </xf>
    <xf numFmtId="44" fontId="23" fillId="6" borderId="1" xfId="1" applyFont="1" applyFill="1" applyBorder="1" applyAlignment="1">
      <alignment horizontal="center" vertical="center" wrapText="1"/>
    </xf>
    <xf numFmtId="0" fontId="23" fillId="0" borderId="1" xfId="0" applyFont="1" applyFill="1" applyBorder="1" applyAlignment="1">
      <alignment horizontal="center" vertical="center" wrapText="1"/>
    </xf>
    <xf numFmtId="0" fontId="0" fillId="0" borderId="0" xfId="0" applyFill="1"/>
    <xf numFmtId="44" fontId="23" fillId="4" borderId="1" xfId="1" applyNumberFormat="1" applyFont="1" applyFill="1" applyBorder="1" applyAlignment="1">
      <alignment horizontal="center" vertical="center" wrapText="1"/>
    </xf>
    <xf numFmtId="44" fontId="20" fillId="6" borderId="13" xfId="1" applyFont="1" applyFill="1" applyBorder="1" applyAlignment="1">
      <alignment horizontal="center" vertical="center"/>
    </xf>
    <xf numFmtId="44" fontId="20" fillId="6" borderId="0" xfId="1" applyFont="1" applyFill="1" applyBorder="1" applyAlignment="1">
      <alignment horizontal="center" vertical="center"/>
    </xf>
    <xf numFmtId="44" fontId="21" fillId="6" borderId="0" xfId="1" applyFont="1" applyFill="1" applyBorder="1" applyAlignment="1">
      <alignment horizontal="center" vertical="center"/>
    </xf>
    <xf numFmtId="44" fontId="4" fillId="6" borderId="0" xfId="1" applyFont="1" applyFill="1" applyBorder="1" applyAlignment="1">
      <alignment horizontal="center" vertical="center"/>
    </xf>
    <xf numFmtId="44" fontId="4" fillId="6" borderId="0" xfId="1" applyFont="1" applyFill="1" applyBorder="1" applyAlignment="1">
      <alignment vertical="center"/>
    </xf>
    <xf numFmtId="44" fontId="8" fillId="6" borderId="5" xfId="1" applyFont="1" applyFill="1" applyBorder="1" applyAlignment="1">
      <alignment horizontal="center" vertical="center" wrapText="1"/>
    </xf>
    <xf numFmtId="44" fontId="8" fillId="6" borderId="4" xfId="1" applyFont="1" applyFill="1" applyBorder="1" applyAlignment="1">
      <alignment horizontal="center" vertical="center" wrapText="1"/>
    </xf>
    <xf numFmtId="44" fontId="23" fillId="6" borderId="0" xfId="1" applyFont="1" applyFill="1" applyBorder="1" applyAlignment="1">
      <alignment horizontal="center" vertical="center" wrapText="1"/>
    </xf>
    <xf numFmtId="44" fontId="8" fillId="6" borderId="0" xfId="1" applyFont="1" applyFill="1" applyBorder="1" applyAlignment="1" applyProtection="1">
      <protection locked="0"/>
    </xf>
    <xf numFmtId="44" fontId="8" fillId="6" borderId="0" xfId="1" applyFont="1" applyFill="1" applyBorder="1" applyAlignment="1" applyProtection="1">
      <alignment horizontal="center"/>
      <protection locked="0"/>
    </xf>
    <xf numFmtId="44" fontId="0" fillId="6" borderId="0" xfId="1" applyFont="1" applyFill="1"/>
    <xf numFmtId="49" fontId="24" fillId="0" borderId="0" xfId="0" applyNumberFormat="1" applyFont="1" applyFill="1" applyBorder="1" applyAlignment="1">
      <alignment vertical="center"/>
    </xf>
    <xf numFmtId="44" fontId="24" fillId="0" borderId="0" xfId="1" applyFont="1" applyFill="1" applyBorder="1" applyAlignment="1">
      <alignment horizontal="center" vertical="center"/>
    </xf>
    <xf numFmtId="0" fontId="25" fillId="0" borderId="0" xfId="0" applyFont="1" applyBorder="1" applyAlignment="1">
      <alignment vertical="center" wrapText="1"/>
    </xf>
    <xf numFmtId="0" fontId="25" fillId="0" borderId="0" xfId="0" applyFont="1" applyAlignment="1">
      <alignment horizontal="center" vertical="center" wrapText="1"/>
    </xf>
    <xf numFmtId="2" fontId="26" fillId="0" borderId="0" xfId="0" applyNumberFormat="1" applyFont="1" applyAlignment="1">
      <alignment horizontal="center" vertical="center" wrapText="1"/>
    </xf>
    <xf numFmtId="2" fontId="25" fillId="0" borderId="0" xfId="0" applyNumberFormat="1" applyFont="1" applyAlignment="1">
      <alignment horizontal="center" vertical="center" wrapText="1"/>
    </xf>
    <xf numFmtId="1" fontId="25" fillId="2" borderId="1" xfId="0" applyNumberFormat="1" applyFont="1" applyFill="1" applyBorder="1" applyAlignment="1">
      <alignment horizontal="center" vertical="center" wrapText="1"/>
    </xf>
    <xf numFmtId="0" fontId="25" fillId="0" borderId="1" xfId="0" applyNumberFormat="1" applyFont="1" applyBorder="1" applyAlignment="1">
      <alignment horizontal="center" vertical="center" wrapText="1"/>
    </xf>
    <xf numFmtId="0" fontId="25" fillId="0" borderId="1" xfId="0" applyNumberFormat="1" applyFont="1" applyBorder="1" applyAlignment="1">
      <alignment horizontal="left" vertical="center" wrapText="1"/>
    </xf>
    <xf numFmtId="2" fontId="25" fillId="0" borderId="1" xfId="0" applyNumberFormat="1" applyFont="1" applyBorder="1" applyAlignment="1">
      <alignment vertical="center" wrapText="1"/>
    </xf>
    <xf numFmtId="0" fontId="25" fillId="0" borderId="1" xfId="0" applyNumberFormat="1" applyFont="1" applyBorder="1" applyAlignment="1">
      <alignment vertical="center" wrapText="1"/>
    </xf>
    <xf numFmtId="0" fontId="25" fillId="0" borderId="0" xfId="0" applyNumberFormat="1" applyFont="1" applyBorder="1" applyAlignment="1">
      <alignment vertical="center" wrapText="1"/>
    </xf>
    <xf numFmtId="0" fontId="25" fillId="0" borderId="0" xfId="0" applyNumberFormat="1" applyFont="1" applyBorder="1" applyAlignment="1">
      <alignment horizontal="center" vertical="center" wrapText="1"/>
    </xf>
    <xf numFmtId="2" fontId="25" fillId="0" borderId="0" xfId="0" applyNumberFormat="1" applyFont="1" applyBorder="1" applyAlignment="1">
      <alignment horizontal="right" vertical="center" wrapText="1"/>
    </xf>
    <xf numFmtId="2" fontId="25" fillId="0" borderId="0" xfId="0" applyNumberFormat="1" applyFont="1" applyBorder="1" applyAlignment="1">
      <alignment vertical="center" wrapText="1"/>
    </xf>
    <xf numFmtId="2" fontId="25" fillId="0" borderId="0" xfId="0" applyNumberFormat="1" applyFont="1" applyBorder="1" applyAlignment="1">
      <alignment horizontal="left" vertical="center" wrapText="1"/>
    </xf>
    <xf numFmtId="2" fontId="25" fillId="0" borderId="1" xfId="0" applyNumberFormat="1" applyFont="1" applyBorder="1" applyAlignment="1">
      <alignment horizontal="center" vertical="center" wrapText="1"/>
    </xf>
    <xf numFmtId="0" fontId="24" fillId="5" borderId="0" xfId="0" applyFont="1" applyFill="1" applyBorder="1" applyAlignment="1">
      <alignment horizontal="left" vertical="center"/>
    </xf>
    <xf numFmtId="49" fontId="24" fillId="4" borderId="0" xfId="0" applyNumberFormat="1" applyFont="1" applyFill="1" applyBorder="1" applyAlignment="1">
      <alignment vertical="center"/>
    </xf>
    <xf numFmtId="49" fontId="24" fillId="5" borderId="0" xfId="0" applyNumberFormat="1" applyFont="1" applyFill="1" applyBorder="1" applyAlignment="1">
      <alignment vertical="center"/>
    </xf>
    <xf numFmtId="44" fontId="24" fillId="5" borderId="0" xfId="1" applyFont="1" applyFill="1" applyBorder="1" applyAlignment="1">
      <alignment horizontal="center" vertical="center"/>
    </xf>
    <xf numFmtId="0" fontId="24" fillId="0" borderId="0" xfId="0" applyFont="1" applyFill="1" applyBorder="1" applyAlignment="1">
      <alignment horizontal="left" vertical="center"/>
    </xf>
    <xf numFmtId="2" fontId="24" fillId="0" borderId="0" xfId="0" applyNumberFormat="1" applyFont="1" applyBorder="1" applyAlignment="1">
      <alignment horizontal="center" vertical="center"/>
    </xf>
    <xf numFmtId="2" fontId="25" fillId="0" borderId="1" xfId="0" applyNumberFormat="1" applyFont="1" applyBorder="1" applyAlignment="1">
      <alignment horizontal="right" vertical="center" wrapText="1"/>
    </xf>
    <xf numFmtId="2" fontId="25" fillId="0" borderId="1" xfId="0" applyNumberFormat="1" applyFont="1" applyBorder="1" applyAlignment="1">
      <alignment horizontal="left" vertical="center" wrapText="1"/>
    </xf>
    <xf numFmtId="1" fontId="26" fillId="2" borderId="1" xfId="0" applyNumberFormat="1" applyFont="1" applyFill="1" applyBorder="1" applyAlignment="1">
      <alignment horizontal="center" vertical="center" wrapText="1"/>
    </xf>
    <xf numFmtId="0" fontId="26" fillId="0" borderId="0" xfId="0" applyFont="1" applyBorder="1" applyAlignment="1">
      <alignment vertical="center" wrapText="1"/>
    </xf>
    <xf numFmtId="2" fontId="22"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25" fillId="0" borderId="1" xfId="0" applyFont="1" applyBorder="1" applyAlignment="1">
      <alignment horizontal="center" vertical="center"/>
    </xf>
    <xf numFmtId="2" fontId="26" fillId="0" borderId="1" xfId="0" applyNumberFormat="1" applyFont="1" applyBorder="1" applyAlignment="1">
      <alignment horizontal="center" vertical="center" wrapText="1"/>
    </xf>
    <xf numFmtId="2" fontId="26" fillId="0" borderId="1" xfId="0" applyNumberFormat="1" applyFont="1" applyBorder="1" applyAlignment="1">
      <alignment horizontal="right" vertical="center" wrapText="1"/>
    </xf>
    <xf numFmtId="49" fontId="24" fillId="0" borderId="1" xfId="0" applyNumberFormat="1" applyFont="1" applyFill="1" applyBorder="1" applyAlignment="1">
      <alignment horizontal="center" vertical="center"/>
    </xf>
    <xf numFmtId="2" fontId="23" fillId="0" borderId="1" xfId="0" applyNumberFormat="1" applyFont="1" applyBorder="1" applyAlignment="1">
      <alignment horizontal="center" vertical="center" wrapText="1"/>
    </xf>
    <xf numFmtId="2" fontId="25" fillId="0" borderId="1" xfId="0" applyNumberFormat="1" applyFont="1" applyBorder="1" applyAlignment="1">
      <alignment horizontal="center" vertical="center"/>
    </xf>
    <xf numFmtId="0" fontId="29" fillId="0" borderId="1" xfId="0" applyFont="1" applyBorder="1" applyAlignment="1">
      <alignment horizontal="center" vertical="center"/>
    </xf>
    <xf numFmtId="0" fontId="0" fillId="0" borderId="3" xfId="0" applyBorder="1" applyAlignment="1">
      <alignment horizontal="right" vertical="center"/>
    </xf>
    <xf numFmtId="0" fontId="0" fillId="0" borderId="2" xfId="0" applyBorder="1" applyAlignment="1">
      <alignment vertical="center"/>
    </xf>
    <xf numFmtId="0" fontId="23" fillId="4" borderId="1" xfId="0" applyFont="1" applyFill="1" applyBorder="1" applyAlignment="1">
      <alignment horizontal="left" vertical="center" wrapText="1"/>
    </xf>
    <xf numFmtId="10" fontId="0" fillId="0" borderId="0" xfId="2" applyNumberFormat="1" applyFont="1"/>
    <xf numFmtId="0" fontId="4" fillId="0" borderId="4"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0" fillId="0" borderId="0" xfId="0" applyFont="1"/>
    <xf numFmtId="0" fontId="4" fillId="0" borderId="1" xfId="0" applyFont="1" applyFill="1" applyBorder="1" applyAlignment="1">
      <alignment horizontal="left" vertical="center" wrapText="1"/>
    </xf>
    <xf numFmtId="49" fontId="27" fillId="2" borderId="1" xfId="0" applyNumberFormat="1" applyFont="1" applyFill="1" applyBorder="1" applyAlignment="1">
      <alignment horizontal="center" vertical="center"/>
    </xf>
    <xf numFmtId="0" fontId="26" fillId="2" borderId="1" xfId="0" applyFont="1" applyFill="1" applyBorder="1" applyAlignment="1">
      <alignment horizontal="center" vertical="center" wrapText="1"/>
    </xf>
    <xf numFmtId="164" fontId="25" fillId="0" borderId="1" xfId="0" applyNumberFormat="1" applyFont="1" applyBorder="1" applyAlignment="1">
      <alignment horizontal="center" vertical="center"/>
    </xf>
    <xf numFmtId="2" fontId="26" fillId="0" borderId="1" xfId="0" applyNumberFormat="1" applyFont="1" applyBorder="1" applyAlignment="1">
      <alignment horizontal="center" vertical="center"/>
    </xf>
    <xf numFmtId="0" fontId="22" fillId="0" borderId="1" xfId="0" applyFont="1" applyBorder="1"/>
    <xf numFmtId="0" fontId="26" fillId="2" borderId="1" xfId="0" applyFont="1" applyFill="1" applyBorder="1" applyAlignment="1">
      <alignment horizontal="center"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2" fontId="23" fillId="0" borderId="1" xfId="0" applyNumberFormat="1" applyFont="1" applyBorder="1" applyAlignment="1">
      <alignment vertical="center" wrapText="1"/>
    </xf>
    <xf numFmtId="0" fontId="8" fillId="0" borderId="1" xfId="7" applyFont="1" applyFill="1" applyBorder="1" applyAlignment="1">
      <alignment horizontal="left" vertical="center"/>
    </xf>
    <xf numFmtId="0" fontId="8" fillId="0" borderId="1" xfId="7" applyFont="1" applyFill="1" applyBorder="1" applyAlignment="1">
      <alignment vertical="center"/>
    </xf>
    <xf numFmtId="0" fontId="14" fillId="0" borderId="1"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0" xfId="0" applyFont="1" applyAlignment="1">
      <alignment horizontal="center" vertical="center" wrapText="1"/>
    </xf>
    <xf numFmtId="0" fontId="4" fillId="0" borderId="1" xfId="0" applyFont="1" applyBorder="1" applyAlignment="1">
      <alignment horizontal="center" vertical="center"/>
    </xf>
    <xf numFmtId="44" fontId="0" fillId="0" borderId="1" xfId="1" applyFont="1" applyBorder="1" applyAlignment="1">
      <alignment horizontal="center" vertical="center"/>
    </xf>
    <xf numFmtId="10" fontId="0" fillId="0" borderId="28" xfId="2" applyNumberFormat="1" applyFont="1" applyBorder="1" applyAlignment="1">
      <alignment horizontal="center" vertical="center"/>
    </xf>
    <xf numFmtId="10" fontId="0" fillId="0" borderId="2" xfId="2" applyNumberFormat="1" applyFont="1" applyBorder="1" applyAlignment="1">
      <alignment horizontal="center" vertical="center"/>
    </xf>
    <xf numFmtId="10" fontId="0" fillId="0" borderId="1" xfId="2" applyNumberFormat="1" applyFont="1" applyBorder="1" applyAlignment="1">
      <alignment horizontal="center" vertical="center"/>
    </xf>
    <xf numFmtId="9" fontId="0" fillId="0" borderId="1" xfId="0" applyNumberFormat="1" applyBorder="1"/>
    <xf numFmtId="10" fontId="0" fillId="0" borderId="0" xfId="0" applyNumberFormat="1"/>
    <xf numFmtId="44" fontId="4" fillId="0" borderId="1" xfId="1" applyFont="1" applyBorder="1" applyAlignment="1">
      <alignment horizontal="center" vertical="center"/>
    </xf>
    <xf numFmtId="44" fontId="0" fillId="0" borderId="28" xfId="1" applyFont="1" applyBorder="1" applyAlignment="1">
      <alignment horizontal="center" vertical="center"/>
    </xf>
    <xf numFmtId="44" fontId="0" fillId="0" borderId="2" xfId="1" applyFont="1" applyBorder="1" applyAlignment="1">
      <alignment horizontal="center" vertical="center"/>
    </xf>
    <xf numFmtId="44" fontId="0" fillId="0" borderId="1" xfId="1" applyFont="1" applyBorder="1"/>
    <xf numFmtId="44" fontId="8" fillId="2" borderId="5" xfId="1" applyFont="1" applyFill="1" applyBorder="1" applyAlignment="1">
      <alignment horizontal="center" vertical="center"/>
    </xf>
    <xf numFmtId="9" fontId="0" fillId="2" borderId="28" xfId="2" applyFont="1" applyFill="1" applyBorder="1" applyAlignment="1">
      <alignment horizontal="center" vertical="center"/>
    </xf>
    <xf numFmtId="9" fontId="0" fillId="2" borderId="0" xfId="2" applyFont="1" applyFill="1" applyBorder="1" applyAlignment="1">
      <alignment horizontal="center" vertical="center"/>
    </xf>
    <xf numFmtId="0" fontId="4" fillId="0" borderId="0" xfId="0" applyFont="1"/>
    <xf numFmtId="0" fontId="4" fillId="0" borderId="28" xfId="0" applyFont="1" applyBorder="1" applyAlignment="1">
      <alignment horizontal="center"/>
    </xf>
    <xf numFmtId="10" fontId="0" fillId="0" borderId="2" xfId="0" applyNumberFormat="1" applyBorder="1"/>
    <xf numFmtId="10" fontId="0" fillId="0" borderId="1" xfId="0" applyNumberFormat="1" applyBorder="1"/>
    <xf numFmtId="44" fontId="0" fillId="0" borderId="2" xfId="1" applyFont="1" applyBorder="1"/>
    <xf numFmtId="10" fontId="4" fillId="0" borderId="2" xfId="0" applyNumberFormat="1" applyFont="1" applyBorder="1" applyAlignment="1">
      <alignment horizontal="center"/>
    </xf>
    <xf numFmtId="10" fontId="4" fillId="0" borderId="1" xfId="0" applyNumberFormat="1" applyFont="1" applyBorder="1" applyAlignment="1">
      <alignment horizontal="center"/>
    </xf>
    <xf numFmtId="44" fontId="4" fillId="0" borderId="2" xfId="0" applyNumberFormat="1" applyFont="1" applyBorder="1" applyAlignment="1">
      <alignment horizontal="center"/>
    </xf>
    <xf numFmtId="44" fontId="4" fillId="0" borderId="1" xfId="0" applyNumberFormat="1" applyFont="1" applyBorder="1" applyAlignment="1">
      <alignment horizontal="center"/>
    </xf>
    <xf numFmtId="167" fontId="0" fillId="0" borderId="0" xfId="0" applyNumberFormat="1"/>
    <xf numFmtId="44" fontId="8" fillId="2" borderId="28" xfId="1" applyFont="1" applyFill="1" applyBorder="1" applyAlignment="1">
      <alignment horizontal="center" vertical="center"/>
    </xf>
    <xf numFmtId="44" fontId="8" fillId="2" borderId="5" xfId="1" applyNumberFormat="1" applyFont="1" applyFill="1" applyBorder="1" applyAlignment="1">
      <alignment horizontal="center" vertical="center"/>
    </xf>
    <xf numFmtId="0" fontId="0" fillId="0" borderId="0" xfId="0" applyAlignment="1">
      <alignment horizontal="center"/>
    </xf>
    <xf numFmtId="0" fontId="0" fillId="0" borderId="7" xfId="0" applyBorder="1" applyAlignment="1">
      <alignment horizontal="center"/>
    </xf>
    <xf numFmtId="44" fontId="0" fillId="0" borderId="0" xfId="0" applyNumberFormat="1"/>
    <xf numFmtId="1" fontId="4" fillId="0" borderId="1" xfId="0" applyNumberFormat="1" applyFont="1" applyBorder="1" applyAlignment="1">
      <alignment horizontal="center" vertical="center"/>
    </xf>
    <xf numFmtId="0" fontId="0" fillId="0" borderId="1" xfId="0" applyBorder="1" applyAlignment="1">
      <alignment vertical="center" wrapText="1"/>
    </xf>
    <xf numFmtId="44" fontId="0" fillId="0" borderId="1" xfId="0" applyNumberFormat="1" applyBorder="1"/>
    <xf numFmtId="9" fontId="0" fillId="2" borderId="28" xfId="2" applyNumberFormat="1" applyFont="1" applyFill="1" applyBorder="1" applyAlignment="1">
      <alignment horizontal="center" vertical="center"/>
    </xf>
    <xf numFmtId="44" fontId="0" fillId="0" borderId="2" xfId="2" applyNumberFormat="1" applyFont="1" applyBorder="1" applyAlignment="1">
      <alignment horizontal="center" vertical="center"/>
    </xf>
    <xf numFmtId="44" fontId="8" fillId="0" borderId="1" xfId="0" applyNumberFormat="1" applyFont="1" applyBorder="1" applyAlignment="1">
      <alignment horizontal="center"/>
    </xf>
    <xf numFmtId="10" fontId="0" fillId="0" borderId="2" xfId="0" applyNumberFormat="1" applyBorder="1" applyAlignment="1">
      <alignment horizontal="center"/>
    </xf>
    <xf numFmtId="44" fontId="4" fillId="0" borderId="2" xfId="1" applyFont="1" applyBorder="1" applyAlignment="1">
      <alignment horizontal="center"/>
    </xf>
    <xf numFmtId="168" fontId="0" fillId="0" borderId="2" xfId="2" applyNumberFormat="1" applyFont="1" applyBorder="1" applyAlignment="1">
      <alignment horizontal="center" vertical="center"/>
    </xf>
    <xf numFmtId="0" fontId="0" fillId="0" borderId="9" xfId="0" applyBorder="1" applyAlignment="1">
      <alignment horizontal="center"/>
    </xf>
    <xf numFmtId="0" fontId="24" fillId="0" borderId="1" xfId="0" applyFont="1" applyBorder="1" applyAlignment="1">
      <alignment horizontal="center"/>
    </xf>
    <xf numFmtId="0" fontId="24" fillId="0" borderId="0" xfId="0" applyFont="1" applyAlignment="1">
      <alignment horizontal="center"/>
    </xf>
    <xf numFmtId="2" fontId="26" fillId="0" borderId="7" xfId="0" applyNumberFormat="1" applyFont="1" applyBorder="1" applyAlignment="1">
      <alignment horizontal="right" vertical="center" wrapText="1"/>
    </xf>
    <xf numFmtId="2" fontId="26" fillId="0" borderId="7" xfId="0" applyNumberFormat="1" applyFont="1" applyBorder="1" applyAlignment="1">
      <alignment horizontal="center" vertical="center" wrapText="1"/>
    </xf>
    <xf numFmtId="2" fontId="26" fillId="0" borderId="21" xfId="0" applyNumberFormat="1" applyFont="1" applyBorder="1" applyAlignment="1">
      <alignment horizontal="right" vertical="center" wrapText="1"/>
    </xf>
    <xf numFmtId="2" fontId="26" fillId="0" borderId="21" xfId="0" applyNumberFormat="1" applyFont="1" applyBorder="1" applyAlignment="1">
      <alignment horizontal="center" vertical="center" wrapText="1"/>
    </xf>
    <xf numFmtId="2" fontId="26" fillId="0" borderId="0" xfId="0" applyNumberFormat="1" applyFont="1" applyBorder="1" applyAlignment="1">
      <alignment horizontal="center" vertical="center" wrapText="1"/>
    </xf>
    <xf numFmtId="2" fontId="25" fillId="0" borderId="0" xfId="0" applyNumberFormat="1" applyFont="1" applyBorder="1" applyAlignment="1">
      <alignment horizontal="right" vertical="center"/>
    </xf>
    <xf numFmtId="164" fontId="25" fillId="0" borderId="0" xfId="0" applyNumberFormat="1" applyFont="1" applyBorder="1" applyAlignment="1">
      <alignment horizontal="center" vertical="center" wrapText="1"/>
    </xf>
    <xf numFmtId="0" fontId="25" fillId="0" borderId="1" xfId="0" applyFont="1" applyBorder="1" applyAlignment="1">
      <alignment horizontal="right" vertical="center" wrapText="1"/>
    </xf>
    <xf numFmtId="164" fontId="25" fillId="0" borderId="1" xfId="0" applyNumberFormat="1" applyFont="1" applyBorder="1" applyAlignment="1">
      <alignment horizontal="center" vertical="center" wrapText="1"/>
    </xf>
    <xf numFmtId="44" fontId="0" fillId="0" borderId="0" xfId="0" applyNumberFormat="1" applyFill="1"/>
    <xf numFmtId="49" fontId="8" fillId="4" borderId="0" xfId="0" applyNumberFormat="1" applyFont="1" applyFill="1" applyBorder="1" applyAlignment="1">
      <alignment horizontal="left" vertical="center"/>
    </xf>
    <xf numFmtId="14" fontId="8" fillId="0" borderId="0" xfId="5" applyNumberFormat="1" applyFont="1" applyFill="1" applyBorder="1" applyAlignment="1" applyProtection="1">
      <alignment horizontal="center" vertical="center"/>
      <protection locked="0"/>
    </xf>
    <xf numFmtId="0" fontId="0" fillId="0" borderId="0" xfId="0" applyAlignment="1">
      <alignment horizontal="center"/>
    </xf>
    <xf numFmtId="0" fontId="8" fillId="5" borderId="0" xfId="0" applyFont="1" applyFill="1" applyBorder="1" applyAlignment="1">
      <alignment horizontal="center" vertical="center"/>
    </xf>
    <xf numFmtId="0" fontId="8" fillId="2" borderId="0" xfId="0" applyFont="1" applyFill="1" applyBorder="1" applyAlignment="1">
      <alignment horizontal="center" vertical="center"/>
    </xf>
    <xf numFmtId="49" fontId="8" fillId="5" borderId="0" xfId="0" applyNumberFormat="1" applyFont="1" applyFill="1" applyBorder="1" applyAlignment="1">
      <alignment vertical="center"/>
    </xf>
    <xf numFmtId="0" fontId="4" fillId="4" borderId="0" xfId="0" applyFont="1" applyFill="1" applyBorder="1"/>
    <xf numFmtId="0" fontId="8" fillId="0" borderId="0" xfId="0" applyFont="1" applyFill="1" applyBorder="1" applyAlignment="1">
      <alignment horizontal="center" vertical="center"/>
    </xf>
    <xf numFmtId="44" fontId="8" fillId="0" borderId="0" xfId="1" applyFont="1" applyFill="1" applyBorder="1" applyAlignment="1">
      <alignment horizontal="center" vertical="center" wrapText="1"/>
    </xf>
    <xf numFmtId="44" fontId="8" fillId="2" borderId="0" xfId="1" applyFont="1" applyFill="1" applyBorder="1" applyAlignment="1">
      <alignment horizontal="center" vertical="center"/>
    </xf>
    <xf numFmtId="44" fontId="4" fillId="4" borderId="0" xfId="1" applyFont="1" applyFill="1" applyBorder="1" applyAlignment="1">
      <alignment horizontal="center" vertical="center"/>
    </xf>
    <xf numFmtId="44" fontId="8" fillId="4" borderId="0" xfId="1" quotePrefix="1" applyFont="1" applyFill="1" applyBorder="1" applyAlignment="1">
      <alignment horizontal="center" vertical="center"/>
    </xf>
    <xf numFmtId="10" fontId="8" fillId="0" borderId="0" xfId="2" quotePrefix="1" applyNumberFormat="1" applyFont="1" applyFill="1" applyBorder="1" applyAlignment="1">
      <alignment horizontal="center" vertical="center"/>
    </xf>
    <xf numFmtId="0" fontId="8" fillId="0" borderId="0" xfId="5" applyFont="1" applyFill="1" applyBorder="1" applyAlignment="1" applyProtection="1">
      <alignment horizontal="center" vertical="center"/>
      <protection locked="0"/>
    </xf>
    <xf numFmtId="44" fontId="0" fillId="0" borderId="0" xfId="2" applyNumberFormat="1" applyFont="1" applyAlignment="1">
      <alignment horizontal="center"/>
    </xf>
    <xf numFmtId="10" fontId="0" fillId="0" borderId="0" xfId="2" applyNumberFormat="1" applyFont="1" applyAlignment="1">
      <alignment horizontal="center"/>
    </xf>
    <xf numFmtId="9" fontId="0" fillId="0" borderId="0" xfId="2" applyFont="1"/>
    <xf numFmtId="0" fontId="8" fillId="2" borderId="20"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2" xfId="0" applyFont="1" applyFill="1" applyBorder="1" applyAlignment="1">
      <alignment horizontal="center" vertical="center"/>
    </xf>
    <xf numFmtId="0" fontId="20" fillId="5" borderId="12" xfId="0" applyFont="1" applyFill="1" applyBorder="1" applyAlignment="1">
      <alignment horizontal="center" vertical="center"/>
    </xf>
    <xf numFmtId="0" fontId="20" fillId="5" borderId="13" xfId="0" applyFont="1" applyFill="1" applyBorder="1" applyAlignment="1">
      <alignment horizontal="center" vertical="center"/>
    </xf>
    <xf numFmtId="0" fontId="20" fillId="5" borderId="15" xfId="0" applyFont="1" applyFill="1" applyBorder="1" applyAlignment="1">
      <alignment horizontal="center" vertical="center"/>
    </xf>
    <xf numFmtId="0" fontId="20" fillId="5" borderId="16" xfId="0" applyFont="1" applyFill="1" applyBorder="1" applyAlignment="1">
      <alignment horizontal="center" vertical="center"/>
    </xf>
    <xf numFmtId="0" fontId="8" fillId="5" borderId="12" xfId="0" applyFont="1" applyFill="1" applyBorder="1" applyAlignment="1">
      <alignment horizontal="center" vertical="center"/>
    </xf>
    <xf numFmtId="0" fontId="8" fillId="5" borderId="14" xfId="0" applyFont="1" applyFill="1" applyBorder="1" applyAlignment="1">
      <alignment horizontal="center" vertical="center"/>
    </xf>
    <xf numFmtId="0" fontId="8" fillId="5" borderId="17" xfId="0" applyFont="1" applyFill="1" applyBorder="1" applyAlignment="1">
      <alignment horizontal="center" vertical="center"/>
    </xf>
    <xf numFmtId="0" fontId="8" fillId="5" borderId="18" xfId="0" applyFont="1" applyFill="1" applyBorder="1" applyAlignment="1">
      <alignment horizontal="center" vertical="center"/>
    </xf>
    <xf numFmtId="0" fontId="8" fillId="5" borderId="15" xfId="0" applyFont="1" applyFill="1" applyBorder="1" applyAlignment="1">
      <alignment horizontal="center" vertical="center"/>
    </xf>
    <xf numFmtId="0" fontId="8" fillId="5" borderId="19" xfId="0" applyFont="1" applyFill="1" applyBorder="1" applyAlignment="1">
      <alignment horizontal="center" vertical="center"/>
    </xf>
    <xf numFmtId="0" fontId="21" fillId="5" borderId="12" xfId="0" applyFont="1" applyFill="1" applyBorder="1" applyAlignment="1">
      <alignment horizontal="center" vertical="center"/>
    </xf>
    <xf numFmtId="0" fontId="21" fillId="5" borderId="13" xfId="0" applyFont="1" applyFill="1" applyBorder="1" applyAlignment="1">
      <alignment horizontal="center" vertical="center"/>
    </xf>
    <xf numFmtId="0" fontId="21" fillId="5" borderId="17" xfId="0" applyFont="1" applyFill="1" applyBorder="1" applyAlignment="1">
      <alignment horizontal="center" vertical="center"/>
    </xf>
    <xf numFmtId="0" fontId="21" fillId="5" borderId="0" xfId="0" applyFont="1" applyFill="1" applyBorder="1" applyAlignment="1">
      <alignment horizontal="center" vertical="center"/>
    </xf>
    <xf numFmtId="0" fontId="21" fillId="5" borderId="15" xfId="0" applyFont="1" applyFill="1" applyBorder="1" applyAlignment="1">
      <alignment horizontal="center" vertical="center"/>
    </xf>
    <xf numFmtId="0" fontId="21" fillId="5" borderId="16" xfId="0" applyFont="1" applyFill="1" applyBorder="1" applyAlignment="1">
      <alignment horizontal="center" vertical="center"/>
    </xf>
    <xf numFmtId="0" fontId="4" fillId="5" borderId="17" xfId="0" applyFont="1" applyFill="1" applyBorder="1" applyAlignment="1">
      <alignment horizontal="left" vertical="center"/>
    </xf>
    <xf numFmtId="0" fontId="4" fillId="5" borderId="0" xfId="0" applyFont="1" applyFill="1" applyBorder="1" applyAlignment="1">
      <alignment horizontal="left" vertical="center"/>
    </xf>
    <xf numFmtId="0" fontId="8" fillId="0" borderId="0" xfId="0" applyFont="1" applyBorder="1" applyAlignment="1">
      <alignment horizontal="left" vertical="center"/>
    </xf>
    <xf numFmtId="49" fontId="8" fillId="4" borderId="0" xfId="0" applyNumberFormat="1" applyFont="1" applyFill="1" applyBorder="1" applyAlignment="1">
      <alignment horizontal="left" vertical="center"/>
    </xf>
    <xf numFmtId="49" fontId="8" fillId="4" borderId="18" xfId="0" applyNumberFormat="1" applyFont="1" applyFill="1" applyBorder="1" applyAlignment="1">
      <alignment horizontal="left" vertical="center"/>
    </xf>
    <xf numFmtId="0" fontId="8" fillId="0" borderId="15" xfId="5" applyFont="1" applyFill="1" applyBorder="1" applyAlignment="1" applyProtection="1">
      <alignment horizontal="center" vertical="center"/>
      <protection locked="0"/>
    </xf>
    <xf numFmtId="0" fontId="8" fillId="0" borderId="16" xfId="5" applyFont="1" applyFill="1" applyBorder="1" applyAlignment="1" applyProtection="1">
      <alignment horizontal="center" vertical="center"/>
      <protection locked="0"/>
    </xf>
    <xf numFmtId="0" fontId="8" fillId="0" borderId="19" xfId="5" applyFont="1" applyFill="1" applyBorder="1" applyAlignment="1" applyProtection="1">
      <alignment horizontal="center" vertical="center"/>
      <protection locked="0"/>
    </xf>
    <xf numFmtId="49" fontId="8" fillId="5" borderId="0" xfId="0" applyNumberFormat="1" applyFont="1" applyFill="1" applyBorder="1" applyAlignment="1">
      <alignment horizontal="left" vertical="center"/>
    </xf>
    <xf numFmtId="0" fontId="8" fillId="0" borderId="2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24" xfId="0" applyFont="1" applyFill="1" applyBorder="1" applyAlignment="1">
      <alignment horizontal="center" vertical="center"/>
    </xf>
    <xf numFmtId="4" fontId="8" fillId="0" borderId="5" xfId="0" applyNumberFormat="1" applyFont="1" applyFill="1" applyBorder="1" applyAlignment="1">
      <alignment horizontal="center" vertical="center" wrapText="1"/>
    </xf>
    <xf numFmtId="4" fontId="8" fillId="0" borderId="4" xfId="0" applyNumberFormat="1" applyFont="1" applyFill="1" applyBorder="1" applyAlignment="1">
      <alignment horizontal="center" vertical="center" wrapText="1"/>
    </xf>
    <xf numFmtId="44" fontId="8" fillId="0" borderId="26" xfId="1" applyFont="1" applyFill="1" applyBorder="1" applyAlignment="1">
      <alignment horizontal="center" vertical="center" wrapText="1"/>
    </xf>
    <xf numFmtId="44" fontId="8" fillId="0" borderId="27" xfId="1" applyFont="1" applyFill="1" applyBorder="1" applyAlignment="1">
      <alignment horizontal="center" vertical="center" wrapText="1"/>
    </xf>
    <xf numFmtId="0" fontId="22" fillId="4" borderId="29"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0" fontId="23" fillId="2" borderId="32" xfId="0" applyFont="1" applyFill="1" applyBorder="1" applyAlignment="1">
      <alignment horizontal="center" vertical="center" wrapText="1"/>
    </xf>
    <xf numFmtId="0" fontId="23" fillId="2" borderId="30" xfId="0" applyFont="1" applyFill="1" applyBorder="1" applyAlignment="1">
      <alignment horizontal="center" vertical="center" wrapText="1"/>
    </xf>
    <xf numFmtId="0" fontId="23" fillId="2" borderId="31" xfId="0" applyFont="1" applyFill="1" applyBorder="1" applyAlignment="1">
      <alignment horizontal="center" vertical="center" wrapText="1"/>
    </xf>
    <xf numFmtId="14" fontId="8" fillId="0" borderId="17" xfId="5" applyNumberFormat="1" applyFont="1" applyFill="1" applyBorder="1" applyAlignment="1" applyProtection="1">
      <alignment horizontal="center" vertical="center"/>
      <protection locked="0"/>
    </xf>
    <xf numFmtId="14" fontId="8" fillId="0" borderId="0" xfId="5" applyNumberFormat="1" applyFont="1" applyFill="1" applyBorder="1" applyAlignment="1" applyProtection="1">
      <alignment horizontal="center" vertical="center"/>
      <protection locked="0"/>
    </xf>
    <xf numFmtId="14" fontId="8" fillId="0" borderId="18" xfId="5" applyNumberFormat="1" applyFont="1" applyFill="1" applyBorder="1" applyAlignment="1" applyProtection="1">
      <alignment horizontal="center" vertical="center"/>
      <protection locked="0"/>
    </xf>
    <xf numFmtId="0" fontId="4" fillId="0" borderId="13" xfId="0" applyFont="1" applyFill="1" applyBorder="1" applyAlignment="1">
      <alignment horizontal="left" wrapText="1"/>
    </xf>
    <xf numFmtId="0" fontId="4" fillId="0" borderId="14" xfId="0" applyFont="1" applyFill="1" applyBorder="1" applyAlignment="1">
      <alignment horizontal="left" wrapText="1"/>
    </xf>
    <xf numFmtId="0" fontId="8" fillId="4" borderId="0" xfId="0" applyNumberFormat="1" applyFont="1" applyFill="1" applyBorder="1" applyAlignment="1">
      <alignment horizontal="left" vertical="center"/>
    </xf>
    <xf numFmtId="10" fontId="8" fillId="5" borderId="0" xfId="2" applyNumberFormat="1" applyFont="1" applyFill="1" applyBorder="1" applyAlignment="1">
      <alignment horizontal="left" vertical="center"/>
    </xf>
    <xf numFmtId="2" fontId="25" fillId="0" borderId="1" xfId="0" applyNumberFormat="1" applyFont="1" applyBorder="1" applyAlignment="1">
      <alignment horizontal="center" vertical="center" wrapText="1"/>
    </xf>
    <xf numFmtId="0" fontId="26" fillId="8"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6" fillId="2" borderId="3" xfId="0" applyNumberFormat="1" applyFont="1" applyFill="1" applyBorder="1" applyAlignment="1">
      <alignment horizontal="center" vertical="center" wrapText="1"/>
    </xf>
    <xf numFmtId="0" fontId="26" fillId="2" borderId="6" xfId="0" applyNumberFormat="1" applyFont="1" applyFill="1" applyBorder="1" applyAlignment="1">
      <alignment horizontal="center" vertical="center" wrapText="1"/>
    </xf>
    <xf numFmtId="0" fontId="26" fillId="2" borderId="2" xfId="0" applyNumberFormat="1" applyFont="1" applyFill="1" applyBorder="1" applyAlignment="1">
      <alignment horizontal="center" vertical="center" wrapText="1"/>
    </xf>
    <xf numFmtId="0" fontId="25" fillId="2" borderId="3" xfId="0" applyNumberFormat="1" applyFont="1" applyFill="1" applyBorder="1" applyAlignment="1">
      <alignment horizontal="center" vertical="center" wrapText="1"/>
    </xf>
    <xf numFmtId="0" fontId="25" fillId="2" borderId="6" xfId="0" applyNumberFormat="1" applyFont="1" applyFill="1" applyBorder="1" applyAlignment="1">
      <alignment horizontal="center" vertical="center" wrapText="1"/>
    </xf>
    <xf numFmtId="0" fontId="25" fillId="2" borderId="2" xfId="0" applyNumberFormat="1" applyFont="1" applyFill="1" applyBorder="1" applyAlignment="1">
      <alignment horizontal="center" vertical="center" wrapText="1"/>
    </xf>
    <xf numFmtId="0" fontId="14" fillId="2" borderId="0" xfId="0" applyNumberFormat="1" applyFont="1" applyFill="1" applyBorder="1" applyAlignment="1">
      <alignment horizontal="center" vertical="center"/>
    </xf>
    <xf numFmtId="49" fontId="24" fillId="0" borderId="3" xfId="0" applyNumberFormat="1" applyFont="1" applyBorder="1" applyAlignment="1">
      <alignment horizontal="center" vertical="center" wrapText="1"/>
    </xf>
    <xf numFmtId="49" fontId="25" fillId="0" borderId="6" xfId="0" applyNumberFormat="1" applyFont="1" applyBorder="1" applyAlignment="1">
      <alignment horizontal="center" vertical="center" wrapText="1"/>
    </xf>
    <xf numFmtId="49" fontId="25" fillId="0" borderId="2" xfId="0" applyNumberFormat="1" applyFont="1" applyBorder="1" applyAlignment="1">
      <alignment horizontal="center" vertical="center" wrapText="1"/>
    </xf>
    <xf numFmtId="0" fontId="31" fillId="0" borderId="3" xfId="0" applyFont="1" applyBorder="1" applyAlignment="1">
      <alignment horizontal="left" vertical="center" wrapText="1"/>
    </xf>
    <xf numFmtId="0" fontId="31" fillId="0" borderId="6" xfId="0" applyFont="1" applyBorder="1" applyAlignment="1">
      <alignment horizontal="left" vertical="center" wrapText="1"/>
    </xf>
    <xf numFmtId="0" fontId="29" fillId="2" borderId="1" xfId="0" applyFont="1" applyFill="1" applyBorder="1" applyAlignment="1">
      <alignment horizontal="center"/>
    </xf>
    <xf numFmtId="0" fontId="29" fillId="2" borderId="5" xfId="0" applyFont="1" applyFill="1" applyBorder="1" applyAlignment="1">
      <alignment horizontal="center"/>
    </xf>
    <xf numFmtId="0" fontId="0" fillId="0" borderId="3" xfId="0" applyBorder="1" applyAlignment="1">
      <alignment horizontal="left" vertical="center" wrapText="1"/>
    </xf>
    <xf numFmtId="0" fontId="0" fillId="0" borderId="6" xfId="0" applyBorder="1" applyAlignment="1">
      <alignment horizontal="left" vertical="center" wrapText="1"/>
    </xf>
    <xf numFmtId="0" fontId="2" fillId="3" borderId="3"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1" xfId="0" applyFont="1" applyFill="1" applyBorder="1" applyAlignment="1">
      <alignment horizontal="center" vertical="center"/>
    </xf>
    <xf numFmtId="165" fontId="0" fillId="0" borderId="1" xfId="0" applyNumberFormat="1" applyBorder="1" applyAlignment="1">
      <alignment horizontal="center"/>
    </xf>
    <xf numFmtId="2" fontId="2" fillId="0" borderId="1" xfId="0" applyNumberFormat="1" applyFont="1" applyBorder="1" applyAlignment="1">
      <alignment horizontal="right"/>
    </xf>
    <xf numFmtId="0" fontId="2" fillId="0" borderId="1" xfId="0" applyFont="1" applyBorder="1" applyAlignment="1">
      <alignment horizontal="right"/>
    </xf>
    <xf numFmtId="2" fontId="0" fillId="3" borderId="1" xfId="0" applyNumberFormat="1" applyFill="1" applyBorder="1" applyAlignment="1">
      <alignment horizontal="right"/>
    </xf>
    <xf numFmtId="0" fontId="0" fillId="3" borderId="1" xfId="0" applyFill="1" applyBorder="1" applyAlignment="1">
      <alignment horizontal="right"/>
    </xf>
    <xf numFmtId="165" fontId="0" fillId="3" borderId="1" xfId="0" applyNumberFormat="1" applyFill="1" applyBorder="1" applyAlignment="1">
      <alignment horizontal="right"/>
    </xf>
    <xf numFmtId="2" fontId="2" fillId="0" borderId="5" xfId="0" applyNumberFormat="1" applyFont="1" applyBorder="1" applyAlignment="1">
      <alignment horizontal="right"/>
    </xf>
    <xf numFmtId="2" fontId="2" fillId="0" borderId="4" xfId="0" applyNumberFormat="1" applyFont="1" applyBorder="1" applyAlignment="1">
      <alignment horizontal="right"/>
    </xf>
    <xf numFmtId="2" fontId="2" fillId="3" borderId="1" xfId="0" applyNumberFormat="1" applyFont="1" applyFill="1" applyBorder="1" applyAlignment="1">
      <alignment horizontal="right"/>
    </xf>
    <xf numFmtId="2" fontId="2" fillId="3" borderId="2" xfId="0" applyNumberFormat="1" applyFont="1" applyFill="1" applyBorder="1" applyAlignment="1">
      <alignment horizontal="right"/>
    </xf>
    <xf numFmtId="2" fontId="0" fillId="0" borderId="1" xfId="0" applyNumberFormat="1" applyBorder="1" applyAlignment="1">
      <alignment horizontal="center"/>
    </xf>
    <xf numFmtId="0" fontId="4" fillId="0" borderId="0" xfId="0" applyFont="1" applyAlignment="1">
      <alignment horizontal="center"/>
    </xf>
    <xf numFmtId="0" fontId="0" fillId="0" borderId="0" xfId="0" applyAlignment="1">
      <alignment horizontal="center"/>
    </xf>
    <xf numFmtId="0" fontId="4" fillId="2" borderId="5" xfId="0" applyFont="1" applyFill="1" applyBorder="1" applyAlignment="1">
      <alignment horizontal="center" vertical="center"/>
    </xf>
    <xf numFmtId="0" fontId="4" fillId="0" borderId="1" xfId="0" applyFont="1" applyBorder="1" applyAlignment="1">
      <alignment horizontal="right"/>
    </xf>
    <xf numFmtId="0" fontId="0" fillId="0" borderId="1" xfId="0" applyBorder="1" applyAlignment="1">
      <alignment horizontal="right"/>
    </xf>
    <xf numFmtId="0" fontId="4" fillId="0" borderId="1" xfId="0" applyFont="1" applyBorder="1" applyAlignment="1">
      <alignment horizontal="right" wrapText="1"/>
    </xf>
    <xf numFmtId="0" fontId="0" fillId="0" borderId="1" xfId="0" applyBorder="1" applyAlignment="1">
      <alignment horizontal="right" wrapText="1"/>
    </xf>
    <xf numFmtId="0" fontId="4" fillId="0" borderId="7" xfId="0" applyFont="1" applyBorder="1" applyAlignment="1">
      <alignment horizontal="center"/>
    </xf>
    <xf numFmtId="0" fontId="0" fillId="0" borderId="7" xfId="0" applyBorder="1" applyAlignment="1">
      <alignment horizontal="center"/>
    </xf>
    <xf numFmtId="0" fontId="28" fillId="7" borderId="17" xfId="7" applyFont="1" applyFill="1" applyBorder="1" applyAlignment="1">
      <alignment horizontal="center" vertical="center"/>
    </xf>
    <xf numFmtId="0" fontId="28" fillId="7" borderId="0" xfId="7" applyFont="1" applyFill="1" applyBorder="1" applyAlignment="1">
      <alignment horizontal="center" vertical="center"/>
    </xf>
    <xf numFmtId="0" fontId="28" fillId="7" borderId="18" xfId="7" applyFont="1" applyFill="1" applyBorder="1" applyAlignment="1">
      <alignment horizontal="center" vertical="center"/>
    </xf>
    <xf numFmtId="0" fontId="30" fillId="2" borderId="3" xfId="6" applyFont="1" applyFill="1" applyBorder="1" applyAlignment="1">
      <alignment horizontal="center" vertical="center"/>
    </xf>
    <xf numFmtId="0" fontId="30" fillId="2" borderId="6" xfId="6" applyFont="1" applyFill="1" applyBorder="1" applyAlignment="1">
      <alignment horizontal="center" vertical="center"/>
    </xf>
    <xf numFmtId="0" fontId="8" fillId="4" borderId="3" xfId="0" applyNumberFormat="1" applyFont="1" applyFill="1" applyBorder="1" applyAlignment="1">
      <alignment horizontal="left" vertical="center"/>
    </xf>
    <xf numFmtId="0" fontId="8" fillId="4" borderId="6" xfId="0" applyNumberFormat="1" applyFont="1" applyFill="1" applyBorder="1" applyAlignment="1">
      <alignment horizontal="left" vertical="center"/>
    </xf>
    <xf numFmtId="49" fontId="8" fillId="0" borderId="3" xfId="7" applyNumberFormat="1" applyFont="1" applyFill="1" applyBorder="1" applyAlignment="1">
      <alignment horizontal="left" vertical="center"/>
    </xf>
    <xf numFmtId="49" fontId="8" fillId="0" borderId="6" xfId="7" applyNumberFormat="1" applyFont="1" applyFill="1" applyBorder="1" applyAlignment="1">
      <alignment horizontal="left" vertical="center"/>
    </xf>
    <xf numFmtId="0" fontId="8" fillId="0" borderId="3" xfId="7" applyFont="1" applyFill="1" applyBorder="1" applyAlignment="1">
      <alignment horizontal="left" vertical="center"/>
    </xf>
    <xf numFmtId="0" fontId="8" fillId="0" borderId="6" xfId="7" applyFont="1" applyFill="1" applyBorder="1" applyAlignment="1">
      <alignment horizontal="left" vertical="center"/>
    </xf>
    <xf numFmtId="0" fontId="30" fillId="0" borderId="1" xfId="6" applyFont="1" applyFill="1" applyBorder="1" applyAlignment="1">
      <alignment horizontal="center" vertical="center"/>
    </xf>
    <xf numFmtId="0" fontId="28" fillId="7" borderId="14" xfId="7" applyFont="1" applyFill="1" applyBorder="1" applyAlignment="1">
      <alignment horizontal="center" vertical="center"/>
    </xf>
    <xf numFmtId="0" fontId="30" fillId="4" borderId="14" xfId="6" applyFont="1" applyFill="1" applyBorder="1" applyAlignment="1">
      <alignment horizontal="center" vertical="center"/>
    </xf>
    <xf numFmtId="0" fontId="30" fillId="4" borderId="18" xfId="6" applyFont="1" applyFill="1" applyBorder="1" applyAlignment="1">
      <alignment horizontal="center" vertical="center"/>
    </xf>
    <xf numFmtId="0" fontId="30" fillId="4" borderId="19" xfId="6" applyFont="1" applyFill="1" applyBorder="1" applyAlignment="1">
      <alignment horizontal="center" vertical="center"/>
    </xf>
    <xf numFmtId="49" fontId="27" fillId="0" borderId="3" xfId="5" applyNumberFormat="1" applyFont="1" applyBorder="1" applyAlignment="1">
      <alignment horizontal="left" vertical="center"/>
    </xf>
    <xf numFmtId="0" fontId="27" fillId="0" borderId="6" xfId="5" applyNumberFormat="1" applyFont="1" applyBorder="1" applyAlignment="1">
      <alignment horizontal="left" vertical="center"/>
    </xf>
    <xf numFmtId="49" fontId="27" fillId="0" borderId="3" xfId="7" applyNumberFormat="1" applyFont="1" applyFill="1" applyBorder="1" applyAlignment="1">
      <alignment horizontal="left" vertical="center"/>
    </xf>
    <xf numFmtId="0" fontId="27" fillId="0" borderId="6" xfId="7" applyNumberFormat="1" applyFont="1" applyFill="1" applyBorder="1" applyAlignment="1">
      <alignment horizontal="left" vertical="center"/>
    </xf>
    <xf numFmtId="0" fontId="8" fillId="0" borderId="0" xfId="5" applyFont="1" applyAlignment="1" applyProtection="1"/>
    <xf numFmtId="0" fontId="4" fillId="0" borderId="0" xfId="5" applyFont="1" applyProtection="1"/>
    <xf numFmtId="0" fontId="11" fillId="0" borderId="0" xfId="5" applyFont="1" applyProtection="1"/>
    <xf numFmtId="0" fontId="12" fillId="0" borderId="0" xfId="5" applyFont="1" applyBorder="1" applyAlignment="1" applyProtection="1">
      <alignment horizontal="center"/>
    </xf>
    <xf numFmtId="0" fontId="4" fillId="0" borderId="0" xfId="5" applyFont="1" applyBorder="1" applyAlignment="1" applyProtection="1">
      <alignment horizontal="center"/>
    </xf>
    <xf numFmtId="0" fontId="4" fillId="0" borderId="0" xfId="5" applyFont="1" applyAlignment="1" applyProtection="1">
      <alignment horizontal="center"/>
    </xf>
    <xf numFmtId="0" fontId="4" fillId="0" borderId="34" xfId="5" applyFont="1" applyBorder="1" applyAlignment="1" applyProtection="1">
      <alignment horizontal="justify" vertical="top" wrapText="1"/>
    </xf>
    <xf numFmtId="2" fontId="4" fillId="9" borderId="35" xfId="5" applyNumberFormat="1" applyFont="1" applyFill="1" applyBorder="1" applyAlignment="1" applyProtection="1">
      <alignment horizontal="center" vertical="top" wrapText="1"/>
      <protection locked="0"/>
    </xf>
    <xf numFmtId="0" fontId="9" fillId="0" borderId="0" xfId="5" applyFont="1" applyBorder="1" applyAlignment="1" applyProtection="1">
      <alignment horizontal="center" wrapText="1"/>
    </xf>
    <xf numFmtId="0" fontId="13" fillId="0" borderId="6" xfId="5" applyFont="1" applyBorder="1" applyAlignment="1" applyProtection="1">
      <alignment horizontal="justify" vertical="top" wrapText="1"/>
    </xf>
    <xf numFmtId="2" fontId="4" fillId="0" borderId="6" xfId="5" applyNumberFormat="1" applyFont="1" applyFill="1" applyBorder="1" applyAlignment="1" applyProtection="1">
      <alignment horizontal="center" vertical="top" wrapText="1"/>
    </xf>
    <xf numFmtId="0" fontId="4" fillId="0" borderId="0" xfId="5" applyFont="1" applyBorder="1" applyProtection="1"/>
    <xf numFmtId="0" fontId="8" fillId="0" borderId="34" xfId="5" applyFont="1" applyBorder="1" applyAlignment="1" applyProtection="1">
      <alignment horizontal="justify"/>
    </xf>
    <xf numFmtId="2" fontId="8" fillId="0" borderId="35" xfId="5" applyNumberFormat="1" applyFont="1" applyBorder="1" applyAlignment="1" applyProtection="1">
      <alignment horizontal="center"/>
    </xf>
    <xf numFmtId="0" fontId="13" fillId="0" borderId="34" xfId="5" applyFont="1" applyBorder="1" applyAlignment="1" applyProtection="1">
      <alignment horizontal="left" vertical="top" wrapText="1" indent="2"/>
    </xf>
    <xf numFmtId="2" fontId="4" fillId="0" borderId="35" xfId="5" applyNumberFormat="1" applyFont="1" applyFill="1" applyBorder="1" applyAlignment="1" applyProtection="1">
      <alignment horizontal="center" vertical="top" wrapText="1"/>
    </xf>
    <xf numFmtId="0" fontId="4" fillId="0" borderId="0" xfId="5" applyFont="1" applyFill="1" applyProtection="1"/>
    <xf numFmtId="0" fontId="17" fillId="0" borderId="0" xfId="5" applyFont="1" applyAlignment="1" applyProtection="1">
      <alignment horizontal="left"/>
    </xf>
    <xf numFmtId="0" fontId="4" fillId="0" borderId="0" xfId="5" applyFont="1" applyAlignment="1" applyProtection="1">
      <alignment horizontal="right"/>
    </xf>
    <xf numFmtId="0" fontId="8" fillId="0" borderId="0" xfId="5" applyFont="1" applyAlignment="1" applyProtection="1"/>
    <xf numFmtId="0" fontId="12" fillId="0" borderId="0" xfId="5" applyFont="1" applyAlignment="1" applyProtection="1"/>
    <xf numFmtId="0" fontId="8" fillId="0" borderId="0" xfId="5" applyFont="1" applyAlignment="1" applyProtection="1">
      <alignment horizontal="center"/>
    </xf>
    <xf numFmtId="0" fontId="8" fillId="0" borderId="0" xfId="5" applyFont="1" applyFill="1" applyAlignment="1" applyProtection="1"/>
    <xf numFmtId="0" fontId="4" fillId="9" borderId="0" xfId="5" applyFont="1" applyFill="1" applyAlignment="1" applyProtection="1">
      <protection locked="0"/>
    </xf>
    <xf numFmtId="0" fontId="4" fillId="0" borderId="0" xfId="5" applyFont="1" applyAlignment="1" applyProtection="1"/>
    <xf numFmtId="0" fontId="11" fillId="0" borderId="0" xfId="5" applyFont="1" applyAlignment="1" applyProtection="1"/>
    <xf numFmtId="0" fontId="12" fillId="0" borderId="0" xfId="5" applyFont="1" applyAlignment="1" applyProtection="1">
      <alignment horizontal="center"/>
    </xf>
    <xf numFmtId="0" fontId="12" fillId="0" borderId="0" xfId="5" applyFont="1" applyFill="1" applyAlignment="1" applyProtection="1"/>
    <xf numFmtId="0" fontId="4" fillId="0" borderId="0" xfId="5" applyFont="1" applyFill="1" applyAlignment="1" applyProtection="1">
      <alignment horizontal="center"/>
    </xf>
    <xf numFmtId="0" fontId="12" fillId="0" borderId="0" xfId="5" applyFont="1" applyFill="1" applyAlignment="1" applyProtection="1">
      <alignment horizontal="center"/>
    </xf>
    <xf numFmtId="0" fontId="4" fillId="0" borderId="2" xfId="5" applyFont="1" applyFill="1" applyBorder="1" applyAlignment="1" applyProtection="1">
      <alignment horizontal="center" vertical="top" wrapText="1"/>
    </xf>
    <xf numFmtId="0" fontId="4" fillId="0" borderId="6" xfId="5" applyFont="1" applyFill="1" applyBorder="1" applyAlignment="1" applyProtection="1">
      <alignment horizontal="center" vertical="top" wrapText="1"/>
    </xf>
    <xf numFmtId="0" fontId="4" fillId="0" borderId="0" xfId="5" applyFont="1" applyFill="1" applyBorder="1" applyAlignment="1" applyProtection="1">
      <alignment horizontal="center"/>
    </xf>
    <xf numFmtId="0" fontId="8" fillId="0" borderId="2" xfId="5" applyFont="1" applyFill="1" applyBorder="1" applyAlignment="1" applyProtection="1">
      <alignment horizontal="center" vertical="top" wrapText="1"/>
    </xf>
    <xf numFmtId="0" fontId="12" fillId="0" borderId="0" xfId="5" applyFont="1" applyFill="1" applyBorder="1" applyAlignment="1" applyProtection="1">
      <alignment horizontal="center"/>
    </xf>
    <xf numFmtId="2" fontId="4" fillId="0" borderId="2" xfId="5" applyNumberFormat="1" applyFont="1" applyFill="1" applyBorder="1" applyAlignment="1" applyProtection="1">
      <alignment horizontal="center" vertical="top" wrapText="1"/>
    </xf>
    <xf numFmtId="10" fontId="18" fillId="0" borderId="0" xfId="13" applyNumberFormat="1" applyFont="1" applyBorder="1" applyAlignment="1" applyProtection="1">
      <alignment horizontal="center" vertical="center" wrapText="1"/>
    </xf>
    <xf numFmtId="10" fontId="18" fillId="0" borderId="0" xfId="13" applyNumberFormat="1" applyFont="1" applyBorder="1" applyAlignment="1" applyProtection="1">
      <alignment horizontal="left" vertical="center" wrapText="1"/>
    </xf>
    <xf numFmtId="10" fontId="16" fillId="0" borderId="0" xfId="13" applyNumberFormat="1" applyFont="1" applyProtection="1"/>
    <xf numFmtId="166" fontId="16" fillId="0" borderId="0" xfId="13" applyNumberFormat="1" applyFont="1" applyAlignment="1" applyProtection="1">
      <alignment horizontal="center"/>
    </xf>
    <xf numFmtId="0" fontId="3" fillId="0" borderId="0" xfId="0" applyNumberFormat="1" applyFont="1" applyBorder="1" applyAlignment="1"/>
    <xf numFmtId="0" fontId="5" fillId="0" borderId="0" xfId="0" applyNumberFormat="1" applyFont="1"/>
    <xf numFmtId="0" fontId="5" fillId="0" borderId="0" xfId="0" applyNumberFormat="1" applyFont="1" applyAlignment="1">
      <alignment horizontal="left"/>
    </xf>
    <xf numFmtId="0" fontId="7" fillId="0" borderId="0" xfId="0" applyNumberFormat="1" applyFont="1" applyBorder="1" applyAlignment="1">
      <alignment horizontal="center"/>
    </xf>
    <xf numFmtId="0" fontId="9" fillId="0" borderId="0" xfId="0" applyNumberFormat="1" applyFont="1"/>
    <xf numFmtId="0" fontId="9" fillId="0" borderId="0" xfId="0" applyNumberFormat="1" applyFont="1" applyAlignment="1">
      <alignment horizontal="left"/>
    </xf>
    <xf numFmtId="0" fontId="6" fillId="0" borderId="0" xfId="0" applyNumberFormat="1" applyFont="1" applyBorder="1" applyAlignment="1">
      <alignment horizontal="right" vertical="center"/>
    </xf>
    <xf numFmtId="10" fontId="7" fillId="9" borderId="0" xfId="0" applyNumberFormat="1" applyFont="1" applyFill="1" applyBorder="1" applyAlignment="1" applyProtection="1">
      <alignment vertical="center" wrapText="1"/>
      <protection locked="0"/>
    </xf>
    <xf numFmtId="0" fontId="7" fillId="0" borderId="0" xfId="0" applyNumberFormat="1" applyFont="1"/>
    <xf numFmtId="10" fontId="7" fillId="9"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lignment horizontal="right" vertical="center"/>
    </xf>
    <xf numFmtId="10" fontId="7" fillId="0" borderId="0" xfId="0" applyNumberFormat="1" applyFont="1" applyFill="1" applyBorder="1" applyAlignment="1">
      <alignment horizontal="left" vertical="center"/>
    </xf>
    <xf numFmtId="0" fontId="7" fillId="0" borderId="0" xfId="0" applyNumberFormat="1" applyFont="1" applyAlignment="1">
      <alignment horizontal="center" wrapText="1"/>
    </xf>
    <xf numFmtId="0" fontId="7" fillId="0" borderId="0" xfId="0" applyNumberFormat="1" applyFont="1" applyAlignment="1">
      <alignment wrapText="1"/>
    </xf>
    <xf numFmtId="10" fontId="35" fillId="10" borderId="8" xfId="4" applyNumberFormat="1" applyFont="1" applyFill="1" applyBorder="1" applyAlignment="1" applyProtection="1">
      <alignment horizontal="center" vertical="center" wrapText="1"/>
    </xf>
    <xf numFmtId="10" fontId="35" fillId="10" borderId="9" xfId="4" applyNumberFormat="1" applyFont="1" applyFill="1" applyBorder="1" applyAlignment="1" applyProtection="1">
      <alignment horizontal="center" vertical="center" wrapText="1"/>
    </xf>
    <xf numFmtId="10" fontId="35" fillId="10" borderId="10" xfId="4" applyNumberFormat="1" applyFont="1" applyFill="1" applyBorder="1" applyAlignment="1" applyProtection="1">
      <alignment horizontal="center" vertical="center" wrapText="1"/>
    </xf>
    <xf numFmtId="10" fontId="35" fillId="10" borderId="11" xfId="4" applyNumberFormat="1" applyFont="1" applyFill="1" applyBorder="1" applyAlignment="1" applyProtection="1">
      <alignment horizontal="center" vertical="center" wrapText="1"/>
    </xf>
    <xf numFmtId="0" fontId="17" fillId="0" borderId="0" xfId="0" applyFont="1" applyFill="1" applyBorder="1" applyAlignment="1">
      <alignment vertical="center"/>
    </xf>
    <xf numFmtId="0" fontId="8" fillId="0" borderId="0" xfId="0" applyFont="1" applyFill="1" applyBorder="1" applyAlignment="1">
      <alignment vertical="center"/>
    </xf>
    <xf numFmtId="0" fontId="34" fillId="0" borderId="0" xfId="0" applyFont="1" applyFill="1" applyBorder="1" applyAlignment="1">
      <alignment vertical="center"/>
    </xf>
    <xf numFmtId="0" fontId="37" fillId="9" borderId="7" xfId="0" applyFont="1" applyFill="1" applyBorder="1" applyAlignment="1" applyProtection="1">
      <alignment horizontal="center" vertical="center"/>
      <protection locked="0"/>
    </xf>
    <xf numFmtId="0" fontId="34" fillId="9" borderId="0" xfId="0" applyFont="1" applyFill="1" applyBorder="1" applyAlignment="1" applyProtection="1">
      <alignment horizontal="center" vertical="center"/>
      <protection locked="0"/>
    </xf>
    <xf numFmtId="0" fontId="3" fillId="0" borderId="0" xfId="0" applyNumberFormat="1" applyFont="1" applyBorder="1" applyAlignment="1">
      <alignment horizontal="center" vertical="center"/>
    </xf>
  </cellXfs>
  <cellStyles count="18">
    <cellStyle name="Moeda" xfId="1" builtinId="4"/>
    <cellStyle name="Moeda 2" xfId="9"/>
    <cellStyle name="Normal" xfId="0" builtinId="0"/>
    <cellStyle name="Normal 2" xfId="5"/>
    <cellStyle name="Normal 3" xfId="10"/>
    <cellStyle name="Normal 3 2" xfId="7"/>
    <cellStyle name="Normal 4" xfId="11"/>
    <cellStyle name="Normal 5" xfId="6"/>
    <cellStyle name="Normal 6" xfId="8"/>
    <cellStyle name="Porcentagem" xfId="2" builtinId="5"/>
    <cellStyle name="Porcentagem 2" xfId="4"/>
    <cellStyle name="Porcentagem 2 2" xfId="14"/>
    <cellStyle name="Porcentagem 2 3" xfId="13"/>
    <cellStyle name="Porcentagem 3" xfId="12"/>
    <cellStyle name="Separador de milhares 2" xfId="15"/>
    <cellStyle name="Separador de milhares 3" xfId="16"/>
    <cellStyle name="Vírgula 2" xfId="3"/>
    <cellStyle name="Vírgula 3" xfId="17"/>
  </cellStyles>
  <dxfs count="30">
    <dxf>
      <font>
        <condense val="0"/>
        <extend val="0"/>
        <color indexed="12"/>
      </font>
    </dxf>
    <dxf>
      <fill>
        <patternFill>
          <bgColor rgb="FFFFFF00"/>
        </patternFill>
      </fill>
    </dxf>
    <dxf>
      <font>
        <color rgb="FF9C0006"/>
      </font>
      <fill>
        <patternFill>
          <bgColor rgb="FFFFC7CE"/>
        </patternFill>
      </fill>
    </dxf>
    <dxf>
      <fill>
        <patternFill>
          <bgColor rgb="FFFFFF00"/>
        </patternFill>
      </fill>
    </dxf>
    <dxf>
      <font>
        <b/>
        <i val="0"/>
        <color theme="1"/>
      </font>
      <fill>
        <patternFill>
          <bgColor rgb="FFFFFF00"/>
        </patternFill>
      </fill>
    </dxf>
    <dxf>
      <font>
        <color rgb="FF9C0006"/>
      </font>
      <fill>
        <patternFill>
          <bgColor rgb="FFFFC7CE"/>
        </patternFill>
      </fill>
    </dxf>
    <dxf>
      <font>
        <b/>
        <i val="0"/>
        <color theme="1"/>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b/>
        <i val="0"/>
        <color theme="1"/>
      </font>
      <fill>
        <patternFill>
          <bgColor rgb="FFFFFF00"/>
        </patternFill>
      </fill>
    </dxf>
    <dxf>
      <font>
        <color rgb="FF9C0006"/>
      </font>
      <fill>
        <patternFill>
          <bgColor rgb="FFFFC7CE"/>
        </patternFill>
      </fill>
    </dxf>
    <dxf>
      <font>
        <b/>
        <i val="0"/>
        <color theme="1"/>
      </font>
      <fill>
        <patternFill>
          <bgColor rgb="FFFFFF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19050</xdr:colOff>
      <xdr:row>7</xdr:row>
      <xdr:rowOff>19050</xdr:rowOff>
    </xdr:from>
    <xdr:to>
      <xdr:col>8</xdr:col>
      <xdr:colOff>9525</xdr:colOff>
      <xdr:row>13</xdr:row>
      <xdr:rowOff>114300</xdr:rowOff>
    </xdr:to>
    <xdr:sp macro="" textlink="">
      <xdr:nvSpPr>
        <xdr:cNvPr id="4" name="PORDB1">
          <a:extLst>
            <a:ext uri="{FF2B5EF4-FFF2-40B4-BE49-F238E27FC236}">
              <a16:creationId xmlns:a16="http://schemas.microsoft.com/office/drawing/2014/main" xmlns="" id="{00000000-0008-0000-0200-000003000000}"/>
            </a:ext>
          </a:extLst>
        </xdr:cNvPr>
        <xdr:cNvSpPr>
          <a:spLocks noChangeArrowheads="1"/>
        </xdr:cNvSpPr>
      </xdr:nvSpPr>
      <xdr:spPr bwMode="auto">
        <a:xfrm>
          <a:off x="19050" y="1381125"/>
          <a:ext cx="10001250" cy="1809750"/>
        </a:xfrm>
        <a:prstGeom prst="roundRect">
          <a:avLst>
            <a:gd name="adj" fmla="val 16667"/>
          </a:avLst>
        </a:prstGeom>
        <a:noFill/>
        <a:ln w="9525">
          <a:solidFill>
            <a:srgbClr val="000000"/>
          </a:solidFill>
          <a:round/>
          <a:headEnd/>
          <a:tailEnd/>
        </a:ln>
      </xdr:spPr>
    </xdr:sp>
    <xdr:clientData/>
  </xdr:twoCellAnchor>
  <xdr:twoCellAnchor editAs="oneCell">
    <xdr:from>
      <xdr:col>6</xdr:col>
      <xdr:colOff>342900</xdr:colOff>
      <xdr:row>0</xdr:row>
      <xdr:rowOff>34636</xdr:rowOff>
    </xdr:from>
    <xdr:to>
      <xdr:col>7</xdr:col>
      <xdr:colOff>685800</xdr:colOff>
      <xdr:row>5</xdr:row>
      <xdr:rowOff>137048</xdr:rowOff>
    </xdr:to>
    <xdr:pic>
      <xdr:nvPicPr>
        <xdr:cNvPr id="5" name="Imagem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24875" y="34636"/>
          <a:ext cx="1219200" cy="10549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xdr:colOff>
      <xdr:row>7</xdr:row>
      <xdr:rowOff>19050</xdr:rowOff>
    </xdr:from>
    <xdr:to>
      <xdr:col>8</xdr:col>
      <xdr:colOff>885825</xdr:colOff>
      <xdr:row>16</xdr:row>
      <xdr:rowOff>114300</xdr:rowOff>
    </xdr:to>
    <xdr:sp macro="" textlink="">
      <xdr:nvSpPr>
        <xdr:cNvPr id="4" name="PORDB1">
          <a:extLst>
            <a:ext uri="{FF2B5EF4-FFF2-40B4-BE49-F238E27FC236}">
              <a16:creationId xmlns:a16="http://schemas.microsoft.com/office/drawing/2014/main" xmlns="" id="{00000000-0008-0000-0200-000003000000}"/>
            </a:ext>
          </a:extLst>
        </xdr:cNvPr>
        <xdr:cNvSpPr>
          <a:spLocks noChangeArrowheads="1"/>
        </xdr:cNvSpPr>
      </xdr:nvSpPr>
      <xdr:spPr bwMode="auto">
        <a:xfrm>
          <a:off x="19050" y="1514475"/>
          <a:ext cx="10086975" cy="1809750"/>
        </a:xfrm>
        <a:prstGeom prst="roundRect">
          <a:avLst>
            <a:gd name="adj" fmla="val 16667"/>
          </a:avLst>
        </a:prstGeom>
        <a:noFill/>
        <a:ln w="9525">
          <a:solidFill>
            <a:srgbClr val="000000"/>
          </a:solidFill>
          <a:round/>
          <a:headEnd/>
          <a:tailEnd/>
        </a:ln>
      </xdr:spPr>
    </xdr:sp>
    <xdr:clientData/>
  </xdr:twoCellAnchor>
  <xdr:twoCellAnchor editAs="oneCell">
    <xdr:from>
      <xdr:col>7</xdr:col>
      <xdr:colOff>361950</xdr:colOff>
      <xdr:row>0</xdr:row>
      <xdr:rowOff>158461</xdr:rowOff>
    </xdr:from>
    <xdr:to>
      <xdr:col>8</xdr:col>
      <xdr:colOff>676275</xdr:colOff>
      <xdr:row>5</xdr:row>
      <xdr:rowOff>108473</xdr:rowOff>
    </xdr:to>
    <xdr:pic>
      <xdr:nvPicPr>
        <xdr:cNvPr id="5" name="Imagem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77275" y="158461"/>
          <a:ext cx="1219200" cy="10549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416616</xdr:colOff>
      <xdr:row>1</xdr:row>
      <xdr:rowOff>18636</xdr:rowOff>
    </xdr:from>
    <xdr:to>
      <xdr:col>6</xdr:col>
      <xdr:colOff>1190625</xdr:colOff>
      <xdr:row>4</xdr:row>
      <xdr:rowOff>117501</xdr:rowOff>
    </xdr:to>
    <xdr:pic>
      <xdr:nvPicPr>
        <xdr:cNvPr id="4" name="Imagem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17566" y="218661"/>
          <a:ext cx="774009" cy="64179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313764</xdr:colOff>
      <xdr:row>0</xdr:row>
      <xdr:rowOff>44824</xdr:rowOff>
    </xdr:from>
    <xdr:to>
      <xdr:col>7</xdr:col>
      <xdr:colOff>481854</xdr:colOff>
      <xdr:row>3</xdr:row>
      <xdr:rowOff>164902</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35470" y="44824"/>
          <a:ext cx="1187825" cy="9044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0</xdr:colOff>
      <xdr:row>0</xdr:row>
      <xdr:rowOff>66260</xdr:rowOff>
    </xdr:from>
    <xdr:to>
      <xdr:col>11</xdr:col>
      <xdr:colOff>247368</xdr:colOff>
      <xdr:row>4</xdr:row>
      <xdr:rowOff>88208</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43539" y="66260"/>
          <a:ext cx="1211074" cy="88872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313764</xdr:colOff>
      <xdr:row>0</xdr:row>
      <xdr:rowOff>44824</xdr:rowOff>
    </xdr:from>
    <xdr:to>
      <xdr:col>13</xdr:col>
      <xdr:colOff>481852</xdr:colOff>
      <xdr:row>4</xdr:row>
      <xdr:rowOff>183952</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33789" y="44824"/>
          <a:ext cx="1187265" cy="9011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scaliza&#231;&#227;o%20O.P.%20Publicos/RODOVI&#193;RIA/CAIXA/OR&#199;AMENTO%20RODOVI&#193;RIA%20DESONERAD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20ANDAMENTO/DPM/OR&#199;AMENTO%20P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odelo%20de%20Detalhamento%20do%20%20BDI%20V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5ª Medição (2)"/>
      <sheetName val="1ª a 15ª Med"/>
      <sheetName val="ORÇAMENTO"/>
      <sheetName val="MDC"/>
      <sheetName val="CPU 01"/>
      <sheetName val="CPU 02"/>
      <sheetName val="CPU 03"/>
      <sheetName val="CPU 04"/>
      <sheetName val="CPU 05"/>
      <sheetName val="CPU 6"/>
      <sheetName val="BDI"/>
      <sheetName val="CRONOGRAMA"/>
      <sheetName val="CRONOGRAMA02"/>
      <sheetName val="acervo"/>
    </sheetNames>
    <sheetDataSet>
      <sheetData sheetId="0"/>
      <sheetData sheetId="1"/>
      <sheetData sheetId="2">
        <row r="1">
          <cell r="A1" t="str">
            <v>PREFEITURA DE CONCEIÇÃO DO CASTELO</v>
          </cell>
          <cell r="B1">
            <v>0</v>
          </cell>
          <cell r="C1">
            <v>0</v>
          </cell>
          <cell r="D1">
            <v>0</v>
          </cell>
          <cell r="E1">
            <v>0</v>
          </cell>
          <cell r="F1">
            <v>0</v>
          </cell>
          <cell r="G1">
            <v>0</v>
          </cell>
          <cell r="H1">
            <v>0</v>
          </cell>
        </row>
        <row r="2">
          <cell r="A2">
            <v>0</v>
          </cell>
          <cell r="B2">
            <v>0</v>
          </cell>
          <cell r="C2">
            <v>0</v>
          </cell>
          <cell r="D2">
            <v>0</v>
          </cell>
          <cell r="E2">
            <v>0</v>
          </cell>
          <cell r="F2">
            <v>0</v>
          </cell>
          <cell r="G2">
            <v>0</v>
          </cell>
          <cell r="H2">
            <v>0</v>
          </cell>
        </row>
        <row r="3">
          <cell r="A3" t="str">
            <v>Av. José Grilo, 426 - Centro</v>
          </cell>
          <cell r="B3">
            <v>0</v>
          </cell>
          <cell r="C3">
            <v>0</v>
          </cell>
          <cell r="D3">
            <v>0</v>
          </cell>
          <cell r="E3">
            <v>0</v>
          </cell>
          <cell r="F3">
            <v>0</v>
          </cell>
          <cell r="G3">
            <v>0</v>
          </cell>
          <cell r="H3">
            <v>0</v>
          </cell>
        </row>
        <row r="4">
          <cell r="A4" t="str">
            <v>Conceição do Castelo - ES - CEP 29370-000</v>
          </cell>
          <cell r="B4">
            <v>0</v>
          </cell>
          <cell r="C4">
            <v>0</v>
          </cell>
          <cell r="D4">
            <v>0</v>
          </cell>
          <cell r="E4">
            <v>0</v>
          </cell>
          <cell r="F4">
            <v>0</v>
          </cell>
          <cell r="G4">
            <v>0</v>
          </cell>
          <cell r="H4">
            <v>0</v>
          </cell>
        </row>
        <row r="5">
          <cell r="A5" t="str">
            <v xml:space="preserve">Telefone (28) 3547-1101 </v>
          </cell>
          <cell r="B5">
            <v>0</v>
          </cell>
          <cell r="C5">
            <v>0</v>
          </cell>
          <cell r="D5">
            <v>0</v>
          </cell>
          <cell r="E5">
            <v>0</v>
          </cell>
          <cell r="F5">
            <v>0</v>
          </cell>
          <cell r="G5">
            <v>0</v>
          </cell>
          <cell r="H5">
            <v>0</v>
          </cell>
        </row>
        <row r="6">
          <cell r="A6">
            <v>0</v>
          </cell>
          <cell r="B6">
            <v>0</v>
          </cell>
          <cell r="C6">
            <v>0</v>
          </cell>
          <cell r="D6">
            <v>0</v>
          </cell>
          <cell r="E6">
            <v>0</v>
          </cell>
          <cell r="F6">
            <v>0</v>
          </cell>
          <cell r="G6">
            <v>0</v>
          </cell>
          <cell r="H6">
            <v>0</v>
          </cell>
        </row>
        <row r="7">
          <cell r="A7" t="str">
            <v>PLANILHA ORÇAMENTÁRIA</v>
          </cell>
          <cell r="B7">
            <v>0</v>
          </cell>
          <cell r="C7">
            <v>0</v>
          </cell>
          <cell r="D7">
            <v>0</v>
          </cell>
          <cell r="E7">
            <v>0</v>
          </cell>
          <cell r="F7">
            <v>0</v>
          </cell>
          <cell r="G7">
            <v>0</v>
          </cell>
          <cell r="H7">
            <v>0</v>
          </cell>
        </row>
        <row r="8">
          <cell r="A8">
            <v>0</v>
          </cell>
          <cell r="B8">
            <v>0</v>
          </cell>
          <cell r="C8">
            <v>0</v>
          </cell>
          <cell r="D8">
            <v>0</v>
          </cell>
          <cell r="E8">
            <v>0</v>
          </cell>
          <cell r="F8">
            <v>0</v>
          </cell>
          <cell r="G8">
            <v>0</v>
          </cell>
          <cell r="H8">
            <v>0</v>
          </cell>
        </row>
        <row r="9">
          <cell r="A9" t="str">
            <v>Obra</v>
          </cell>
          <cell r="B9">
            <v>0</v>
          </cell>
          <cell r="C9" t="str">
            <v>CONSTRUÇÃO DO TERMINAL RODOVIÁRIO DO MUNICÍPIO DE CONCEIÇÃO DO CASTELO</v>
          </cell>
          <cell r="D9">
            <v>0</v>
          </cell>
          <cell r="E9">
            <v>0</v>
          </cell>
          <cell r="F9">
            <v>0</v>
          </cell>
          <cell r="G9">
            <v>0</v>
          </cell>
          <cell r="H9">
            <v>0</v>
          </cell>
        </row>
        <row r="10">
          <cell r="A10" t="str">
            <v>Contrato</v>
          </cell>
          <cell r="B10">
            <v>0</v>
          </cell>
          <cell r="C10" t="str">
            <v>832100/2016 (CONTRATO DE REPASSE); 56252/2016 (SICONV)</v>
          </cell>
          <cell r="D10">
            <v>0</v>
          </cell>
          <cell r="E10">
            <v>0</v>
          </cell>
          <cell r="F10">
            <v>0</v>
          </cell>
          <cell r="G10">
            <v>0</v>
          </cell>
          <cell r="H10">
            <v>0</v>
          </cell>
        </row>
        <row r="11">
          <cell r="A11" t="str">
            <v>Local</v>
          </cell>
          <cell r="B11">
            <v>0</v>
          </cell>
          <cell r="C11" t="str">
            <v>RODOVIA ES 472, KM 10, BAIRRO NICOLAU DE VARGAS E SILVA, CONCEIÇÃO DO CASTELO-ES (lat: 20º21'55,6"S ; long: 41º14'33,4"O)</v>
          </cell>
          <cell r="D11">
            <v>0</v>
          </cell>
          <cell r="E11">
            <v>0</v>
          </cell>
          <cell r="F11">
            <v>0</v>
          </cell>
          <cell r="G11">
            <v>0</v>
          </cell>
          <cell r="H11">
            <v>0</v>
          </cell>
        </row>
        <row r="12">
          <cell r="A12" t="str">
            <v>Proprietário</v>
          </cell>
          <cell r="B12">
            <v>0</v>
          </cell>
          <cell r="C12" t="str">
            <v xml:space="preserve">PREFEITURA DE CONCEIÇÃO DO CASTELO - ES </v>
          </cell>
          <cell r="D12">
            <v>0</v>
          </cell>
          <cell r="E12">
            <v>0</v>
          </cell>
          <cell r="F12">
            <v>0</v>
          </cell>
          <cell r="G12">
            <v>0</v>
          </cell>
          <cell r="H12">
            <v>0</v>
          </cell>
        </row>
        <row r="13">
          <cell r="A13" t="str">
            <v>Referencial de preços</v>
          </cell>
          <cell r="B13">
            <v>0</v>
          </cell>
          <cell r="C13" t="str">
            <v>SINAPI</v>
          </cell>
          <cell r="D13">
            <v>0</v>
          </cell>
          <cell r="E13">
            <v>0</v>
          </cell>
          <cell r="F13">
            <v>0</v>
          </cell>
          <cell r="G13">
            <v>0</v>
          </cell>
          <cell r="H13">
            <v>0</v>
          </cell>
          <cell r="J13">
            <v>0</v>
          </cell>
          <cell r="K13">
            <v>0</v>
          </cell>
          <cell r="L13">
            <v>0</v>
          </cell>
        </row>
        <row r="14">
          <cell r="A14" t="str">
            <v>Data base</v>
          </cell>
          <cell r="B14">
            <v>0</v>
          </cell>
          <cell r="C14" t="str">
            <v>SETEMBRO/2017</v>
          </cell>
          <cell r="D14">
            <v>0</v>
          </cell>
          <cell r="E14">
            <v>0</v>
          </cell>
          <cell r="F14">
            <v>0</v>
          </cell>
          <cell r="G14">
            <v>0</v>
          </cell>
          <cell r="H14">
            <v>0</v>
          </cell>
          <cell r="J14">
            <v>0</v>
          </cell>
          <cell r="K14">
            <v>0</v>
          </cell>
          <cell r="L14">
            <v>0</v>
          </cell>
        </row>
        <row r="15">
          <cell r="A15" t="str">
            <v>BDI</v>
          </cell>
          <cell r="B15">
            <v>0</v>
          </cell>
          <cell r="C15">
            <v>0.27829999999999999</v>
          </cell>
          <cell r="D15">
            <v>0</v>
          </cell>
          <cell r="E15">
            <v>0</v>
          </cell>
          <cell r="F15">
            <v>0</v>
          </cell>
          <cell r="G15">
            <v>0</v>
          </cell>
          <cell r="H15">
            <v>0</v>
          </cell>
          <cell r="J15" t="str">
            <v>Fator BDI =</v>
          </cell>
          <cell r="K15">
            <v>1.2783</v>
          </cell>
          <cell r="L15">
            <v>0</v>
          </cell>
        </row>
        <row r="16">
          <cell r="A16" t="str">
            <v>Encargos Sociais (SINAPI)</v>
          </cell>
          <cell r="B16">
            <v>0</v>
          </cell>
          <cell r="C16" t="str">
            <v>89,54% (hora)</v>
          </cell>
          <cell r="D16">
            <v>0</v>
          </cell>
          <cell r="E16">
            <v>0</v>
          </cell>
          <cell r="F16">
            <v>0</v>
          </cell>
          <cell r="G16">
            <v>0</v>
          </cell>
          <cell r="H16">
            <v>0</v>
          </cell>
          <cell r="J16">
            <v>0</v>
          </cell>
          <cell r="K16">
            <v>0</v>
          </cell>
          <cell r="L16">
            <v>0</v>
          </cell>
        </row>
        <row r="17">
          <cell r="A17" t="str">
            <v>Orçamentista</v>
          </cell>
          <cell r="B17">
            <v>0</v>
          </cell>
          <cell r="C17" t="str">
            <v>ALEX NALI FERREIRA</v>
          </cell>
          <cell r="D17">
            <v>0</v>
          </cell>
          <cell r="E17">
            <v>0</v>
          </cell>
          <cell r="F17">
            <v>0</v>
          </cell>
          <cell r="G17">
            <v>0</v>
          </cell>
          <cell r="H17">
            <v>0</v>
          </cell>
          <cell r="J17">
            <v>0</v>
          </cell>
          <cell r="K17">
            <v>0</v>
          </cell>
          <cell r="L17">
            <v>0</v>
          </cell>
        </row>
        <row r="18">
          <cell r="A18">
            <v>0</v>
          </cell>
          <cell r="B18">
            <v>0</v>
          </cell>
          <cell r="C18">
            <v>0</v>
          </cell>
          <cell r="D18">
            <v>0</v>
          </cell>
          <cell r="E18">
            <v>0</v>
          </cell>
          <cell r="F18">
            <v>0</v>
          </cell>
          <cell r="G18">
            <v>0</v>
          </cell>
          <cell r="H18">
            <v>0</v>
          </cell>
        </row>
        <row r="19">
          <cell r="A19" t="str">
            <v>ITEM</v>
          </cell>
          <cell r="B19" t="str">
            <v>FONTE</v>
          </cell>
          <cell r="C19" t="str">
            <v>CÓDIGO</v>
          </cell>
          <cell r="D19" t="str">
            <v>ESPECIFICAÇÃO</v>
          </cell>
          <cell r="E19" t="str">
            <v>CONTRATADO</v>
          </cell>
          <cell r="F19">
            <v>0</v>
          </cell>
          <cell r="G19">
            <v>0</v>
          </cell>
          <cell r="H19">
            <v>0</v>
          </cell>
        </row>
        <row r="20">
          <cell r="A20">
            <v>0</v>
          </cell>
          <cell r="B20">
            <v>0</v>
          </cell>
          <cell r="C20">
            <v>0</v>
          </cell>
          <cell r="D20">
            <v>0</v>
          </cell>
          <cell r="E20" t="str">
            <v>UNID.</v>
          </cell>
          <cell r="F20" t="str">
            <v>QUANT.</v>
          </cell>
          <cell r="G20" t="str">
            <v>VALOR</v>
          </cell>
          <cell r="H20" t="str">
            <v>VALOR TOTAL</v>
          </cell>
        </row>
        <row r="21">
          <cell r="A21">
            <v>0</v>
          </cell>
          <cell r="B21">
            <v>0</v>
          </cell>
          <cell r="C21">
            <v>0</v>
          </cell>
          <cell r="D21">
            <v>0</v>
          </cell>
          <cell r="E21">
            <v>0</v>
          </cell>
          <cell r="F21">
            <v>0</v>
          </cell>
          <cell r="G21" t="str">
            <v>UNITÁRIO</v>
          </cell>
          <cell r="H21">
            <v>0</v>
          </cell>
        </row>
        <row r="22">
          <cell r="A22">
            <v>1</v>
          </cell>
          <cell r="B22">
            <v>0</v>
          </cell>
          <cell r="C22">
            <v>0</v>
          </cell>
          <cell r="D22" t="str">
            <v>SERVIÇOS PRELIMINARES</v>
          </cell>
          <cell r="E22">
            <v>0</v>
          </cell>
          <cell r="F22">
            <v>0</v>
          </cell>
          <cell r="G22">
            <v>0</v>
          </cell>
          <cell r="H22">
            <v>0</v>
          </cell>
          <cell r="J22">
            <v>0</v>
          </cell>
          <cell r="K22">
            <v>0</v>
          </cell>
          <cell r="L22">
            <v>0</v>
          </cell>
          <cell r="M22">
            <v>0</v>
          </cell>
        </row>
        <row r="23">
          <cell r="A23" t="str">
            <v>01.01</v>
          </cell>
          <cell r="B23" t="str">
            <v>SINAPI</v>
          </cell>
          <cell r="C23" t="str">
            <v>74209/001</v>
          </cell>
          <cell r="D23" t="str">
            <v>PLACA DE OBRA EM CHAPA DE ACO GALVANIZADO</v>
          </cell>
          <cell r="E23" t="str">
            <v>M2</v>
          </cell>
          <cell r="F23">
            <v>2.5</v>
          </cell>
          <cell r="G23">
            <v>384.42</v>
          </cell>
          <cell r="H23">
            <v>961.06</v>
          </cell>
          <cell r="J23">
            <v>0</v>
          </cell>
          <cell r="K23">
            <v>0</v>
          </cell>
          <cell r="L23">
            <v>0</v>
          </cell>
          <cell r="M23">
            <v>0</v>
          </cell>
        </row>
        <row r="24">
          <cell r="A24" t="str">
            <v>01.02</v>
          </cell>
          <cell r="B24" t="str">
            <v>SINAPI</v>
          </cell>
          <cell r="C24">
            <v>93208</v>
          </cell>
          <cell r="D24" t="str">
            <v>EXECUÇÃO DE ALMOXARIFADO EM CANTEIRO DE OBRA EM CHAPA DE MADEIRA COMPENSADA, INCLUSO PRATELEIRAS. AF_02/2016</v>
          </cell>
          <cell r="E24" t="str">
            <v>M2</v>
          </cell>
          <cell r="F24">
            <v>10</v>
          </cell>
          <cell r="G24">
            <v>550.07000000000005</v>
          </cell>
          <cell r="H24">
            <v>5500.69</v>
          </cell>
          <cell r="J24">
            <v>0</v>
          </cell>
          <cell r="K24">
            <v>0</v>
          </cell>
          <cell r="L24">
            <v>0</v>
          </cell>
          <cell r="M24">
            <v>0</v>
          </cell>
        </row>
        <row r="25">
          <cell r="A25" t="str">
            <v>01.03</v>
          </cell>
          <cell r="B25" t="str">
            <v>SINAPI</v>
          </cell>
          <cell r="C25">
            <v>72961</v>
          </cell>
          <cell r="D25" t="str">
            <v>REGULARIZACAO E COMPACTACAO DE SUBLEITO ATE 20 CM DE ESPESSURA</v>
          </cell>
          <cell r="E25" t="str">
            <v>M2</v>
          </cell>
          <cell r="F25">
            <v>403.2</v>
          </cell>
          <cell r="G25">
            <v>1.42</v>
          </cell>
          <cell r="H25">
            <v>573.30999999999995</v>
          </cell>
          <cell r="J25">
            <v>0</v>
          </cell>
          <cell r="K25">
            <v>0</v>
          </cell>
          <cell r="L25">
            <v>0</v>
          </cell>
          <cell r="M25">
            <v>0</v>
          </cell>
        </row>
        <row r="26">
          <cell r="A26" t="str">
            <v>001</v>
          </cell>
          <cell r="B26">
            <v>0</v>
          </cell>
          <cell r="C26">
            <v>0</v>
          </cell>
          <cell r="D26" t="str">
            <v>SUB-TOTAL 01</v>
          </cell>
          <cell r="E26">
            <v>0</v>
          </cell>
          <cell r="F26">
            <v>0</v>
          </cell>
          <cell r="G26">
            <v>0</v>
          </cell>
          <cell r="H26">
            <v>7035.06</v>
          </cell>
          <cell r="I26">
            <v>0</v>
          </cell>
          <cell r="J26">
            <v>0</v>
          </cell>
          <cell r="K26">
            <v>0</v>
          </cell>
          <cell r="L26">
            <v>0</v>
          </cell>
          <cell r="M26">
            <v>0</v>
          </cell>
        </row>
        <row r="27">
          <cell r="A27">
            <v>2</v>
          </cell>
          <cell r="B27">
            <v>0</v>
          </cell>
          <cell r="C27">
            <v>0</v>
          </cell>
          <cell r="D27" t="str">
            <v>INSTALAÇÕES PROVISÓRIAS</v>
          </cell>
          <cell r="E27">
            <v>0</v>
          </cell>
          <cell r="F27">
            <v>0</v>
          </cell>
          <cell r="G27">
            <v>0</v>
          </cell>
          <cell r="H27">
            <v>0</v>
          </cell>
          <cell r="I27">
            <v>0</v>
          </cell>
          <cell r="J27">
            <v>0</v>
          </cell>
          <cell r="K27">
            <v>0</v>
          </cell>
          <cell r="L27">
            <v>0</v>
          </cell>
          <cell r="M27">
            <v>0</v>
          </cell>
        </row>
        <row r="28">
          <cell r="A28" t="str">
            <v>02.01</v>
          </cell>
          <cell r="B28" t="str">
            <v>SINAPI</v>
          </cell>
          <cell r="C28">
            <v>41598</v>
          </cell>
          <cell r="D28" t="str">
            <v>ENTRADA PROVISORIA DE ENERGIA ELETRICA AEREA TRIFASICA 40A EM POSTE MADEIRA</v>
          </cell>
          <cell r="E28" t="str">
            <v xml:space="preserve">UN </v>
          </cell>
          <cell r="F28">
            <v>1</v>
          </cell>
          <cell r="G28">
            <v>1461.69</v>
          </cell>
          <cell r="H28">
            <v>1461.69</v>
          </cell>
          <cell r="I28">
            <v>0</v>
          </cell>
          <cell r="J28">
            <v>0</v>
          </cell>
          <cell r="K28">
            <v>0</v>
          </cell>
          <cell r="L28">
            <v>0</v>
          </cell>
          <cell r="M28">
            <v>0</v>
          </cell>
        </row>
        <row r="29">
          <cell r="A29" t="str">
            <v>02.02</v>
          </cell>
          <cell r="B29" t="str">
            <v>SINAPI</v>
          </cell>
          <cell r="C29" t="str">
            <v>73827/001</v>
          </cell>
          <cell r="D29" t="str">
            <v>KIT CAVALETE PVC COM REGISTRO 1/2" - FORNECIMENTO E INSTALAÇÃO</v>
          </cell>
          <cell r="E29" t="str">
            <v>UN</v>
          </cell>
          <cell r="F29">
            <v>1</v>
          </cell>
          <cell r="G29">
            <v>62.67</v>
          </cell>
          <cell r="H29">
            <v>62.67</v>
          </cell>
          <cell r="I29">
            <v>0</v>
          </cell>
          <cell r="J29">
            <v>0</v>
          </cell>
          <cell r="K29">
            <v>0</v>
          </cell>
          <cell r="L29">
            <v>0</v>
          </cell>
          <cell r="M29">
            <v>0</v>
          </cell>
        </row>
        <row r="30">
          <cell r="A30" t="str">
            <v>02.03</v>
          </cell>
          <cell r="B30" t="str">
            <v>SINAPI</v>
          </cell>
          <cell r="C30" t="str">
            <v>74253/001</v>
          </cell>
          <cell r="D30" t="str">
            <v>RAMAL PREDIAL EM TUBO PEAD 20MM - FORNECIMENTO, INSTALAÇÃO, ESCAVAÇÃO E REATERRO</v>
          </cell>
          <cell r="E30" t="str">
            <v xml:space="preserve">M </v>
          </cell>
          <cell r="F30">
            <v>20</v>
          </cell>
          <cell r="G30">
            <v>25.78</v>
          </cell>
          <cell r="H30">
            <v>515.53</v>
          </cell>
          <cell r="I30">
            <v>0</v>
          </cell>
          <cell r="J30">
            <v>0</v>
          </cell>
          <cell r="K30">
            <v>0</v>
          </cell>
          <cell r="L30">
            <v>0</v>
          </cell>
          <cell r="M30">
            <v>0</v>
          </cell>
        </row>
        <row r="31">
          <cell r="A31" t="str">
            <v>02.04</v>
          </cell>
          <cell r="B31" t="str">
            <v>SINAPI</v>
          </cell>
          <cell r="C31" t="str">
            <v>74220/001</v>
          </cell>
          <cell r="D31" t="str">
            <v>TAPUME DE CHAPA DE MADEIRA COMPENSADA, E= 6MM, COM PINTURA A CAL E REAPROVEITAMENTO DE 2X</v>
          </cell>
          <cell r="E31" t="str">
            <v>M2</v>
          </cell>
          <cell r="F31">
            <v>203.28000000000003</v>
          </cell>
          <cell r="G31">
            <v>65.38</v>
          </cell>
          <cell r="H31">
            <v>13291.08</v>
          </cell>
          <cell r="I31">
            <v>0</v>
          </cell>
          <cell r="J31">
            <v>0</v>
          </cell>
          <cell r="K31">
            <v>0</v>
          </cell>
          <cell r="L31">
            <v>0</v>
          </cell>
          <cell r="M31">
            <v>0</v>
          </cell>
        </row>
        <row r="32">
          <cell r="A32" t="str">
            <v>002</v>
          </cell>
          <cell r="B32">
            <v>0</v>
          </cell>
          <cell r="C32">
            <v>0</v>
          </cell>
          <cell r="D32" t="str">
            <v>SUB-TOTAL 02</v>
          </cell>
          <cell r="E32">
            <v>0</v>
          </cell>
          <cell r="F32">
            <v>0</v>
          </cell>
          <cell r="G32">
            <v>0</v>
          </cell>
          <cell r="H32">
            <v>15330.97</v>
          </cell>
          <cell r="I32">
            <v>0</v>
          </cell>
          <cell r="J32">
            <v>0</v>
          </cell>
          <cell r="K32">
            <v>0</v>
          </cell>
          <cell r="L32">
            <v>0</v>
          </cell>
          <cell r="M32">
            <v>0</v>
          </cell>
        </row>
        <row r="33">
          <cell r="A33">
            <v>3</v>
          </cell>
          <cell r="B33">
            <v>0</v>
          </cell>
          <cell r="C33">
            <v>0</v>
          </cell>
          <cell r="D33" t="str">
            <v>MOVIMENTAÇÃO DE TERRA</v>
          </cell>
          <cell r="E33">
            <v>0</v>
          </cell>
          <cell r="F33">
            <v>0</v>
          </cell>
          <cell r="G33">
            <v>0</v>
          </cell>
          <cell r="H33">
            <v>0</v>
          </cell>
          <cell r="I33">
            <v>0</v>
          </cell>
          <cell r="J33">
            <v>0</v>
          </cell>
          <cell r="K33">
            <v>0</v>
          </cell>
          <cell r="L33">
            <v>0</v>
          </cell>
          <cell r="M33">
            <v>0</v>
          </cell>
        </row>
        <row r="34">
          <cell r="A34" t="str">
            <v>03.01</v>
          </cell>
          <cell r="B34" t="str">
            <v>IOPES</v>
          </cell>
          <cell r="C34">
            <v>10512</v>
          </cell>
          <cell r="D34" t="str">
            <v>EQUIPE TOPOGRÁFICA PARA SERVIÇOS SIMPLES DE LOCAÇÃO E NIVELAMENTO (INCLUINDO EQUIPAMENTO, TRANSPORTE E PROFISSIONAIS NIVEL MÉDIO)</v>
          </cell>
          <cell r="E34" t="str">
            <v>MÊS</v>
          </cell>
          <cell r="F34">
            <v>0.25</v>
          </cell>
          <cell r="G34">
            <v>15008.89</v>
          </cell>
          <cell r="H34">
            <v>3752.22</v>
          </cell>
          <cell r="J34">
            <v>0</v>
          </cell>
          <cell r="K34">
            <v>0</v>
          </cell>
          <cell r="L34">
            <v>0</v>
          </cell>
          <cell r="M34">
            <v>0</v>
          </cell>
        </row>
        <row r="35">
          <cell r="A35" t="str">
            <v>03.02</v>
          </cell>
          <cell r="B35" t="str">
            <v>SINAPI</v>
          </cell>
          <cell r="C35">
            <v>90106</v>
          </cell>
          <cell r="D35" t="str">
            <v>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v>
          </cell>
          <cell r="E35" t="str">
            <v>M3</v>
          </cell>
          <cell r="F35">
            <v>84.49</v>
          </cell>
          <cell r="G35">
            <v>12.01</v>
          </cell>
          <cell r="H35">
            <v>1014.49</v>
          </cell>
          <cell r="I35">
            <v>0</v>
          </cell>
          <cell r="J35">
            <v>0</v>
          </cell>
          <cell r="K35">
            <v>0</v>
          </cell>
          <cell r="L35">
            <v>0</v>
          </cell>
          <cell r="M35">
            <v>0</v>
          </cell>
        </row>
        <row r="36">
          <cell r="A36" t="str">
            <v>03.03</v>
          </cell>
          <cell r="B36" t="str">
            <v>SINAPI</v>
          </cell>
          <cell r="C36">
            <v>93382</v>
          </cell>
          <cell r="D36" t="str">
            <v>REATERRO MANUAL DE VALAS COM COMPACTAÇÃO MECANIZADA. AF_04/2016</v>
          </cell>
          <cell r="E36" t="str">
            <v>M3</v>
          </cell>
          <cell r="F36">
            <v>74.709999999999994</v>
          </cell>
          <cell r="G36">
            <v>25.96</v>
          </cell>
          <cell r="H36">
            <v>1939.38</v>
          </cell>
          <cell r="I36">
            <v>0</v>
          </cell>
          <cell r="J36">
            <v>0</v>
          </cell>
          <cell r="K36">
            <v>0</v>
          </cell>
          <cell r="L36">
            <v>0</v>
          </cell>
          <cell r="M36">
            <v>0</v>
          </cell>
        </row>
        <row r="37">
          <cell r="A37" t="str">
            <v>003</v>
          </cell>
          <cell r="B37">
            <v>0</v>
          </cell>
          <cell r="C37">
            <v>0</v>
          </cell>
          <cell r="D37" t="str">
            <v>SUB-TOTAL 03</v>
          </cell>
          <cell r="E37">
            <v>0</v>
          </cell>
          <cell r="F37">
            <v>0</v>
          </cell>
          <cell r="G37">
            <v>0</v>
          </cell>
          <cell r="H37">
            <v>6706.09</v>
          </cell>
          <cell r="I37">
            <v>0</v>
          </cell>
          <cell r="J37">
            <v>0</v>
          </cell>
          <cell r="K37">
            <v>0</v>
          </cell>
          <cell r="L37">
            <v>0</v>
          </cell>
          <cell r="M37">
            <v>0</v>
          </cell>
        </row>
        <row r="38">
          <cell r="A38">
            <v>4</v>
          </cell>
          <cell r="B38">
            <v>0</v>
          </cell>
          <cell r="C38">
            <v>0</v>
          </cell>
          <cell r="D38" t="str">
            <v>ESTRUTURA DE CONCRETO ARMADO</v>
          </cell>
          <cell r="E38">
            <v>0</v>
          </cell>
          <cell r="F38">
            <v>0</v>
          </cell>
          <cell r="G38">
            <v>0</v>
          </cell>
          <cell r="H38">
            <v>0</v>
          </cell>
          <cell r="I38">
            <v>0</v>
          </cell>
          <cell r="J38">
            <v>0</v>
          </cell>
          <cell r="K38">
            <v>0</v>
          </cell>
          <cell r="L38">
            <v>0</v>
          </cell>
          <cell r="M38">
            <v>0</v>
          </cell>
        </row>
        <row r="39">
          <cell r="A39" t="str">
            <v>04.01</v>
          </cell>
          <cell r="B39" t="str">
            <v>SINAPI</v>
          </cell>
          <cell r="C39">
            <v>96536</v>
          </cell>
          <cell r="D39" t="str">
            <v>FABRICAÇÃO, MONTAGEM E DESMONTAGEM DE FÔRMA PARA VIGA BALDRAME, EM MADEIRA SERRADA, E=25 MM, 4 UTILIZAÇÕES. AF_06/2017</v>
          </cell>
          <cell r="E39" t="str">
            <v>M2</v>
          </cell>
          <cell r="F39">
            <v>65.099999999999994</v>
          </cell>
          <cell r="G39">
            <v>62.73</v>
          </cell>
          <cell r="H39">
            <v>4083.97</v>
          </cell>
          <cell r="I39">
            <v>0</v>
          </cell>
          <cell r="J39">
            <v>0</v>
          </cell>
          <cell r="K39">
            <v>0</v>
          </cell>
          <cell r="L39">
            <v>0</v>
          </cell>
          <cell r="M39">
            <v>0</v>
          </cell>
        </row>
        <row r="40">
          <cell r="A40" t="str">
            <v>04.02</v>
          </cell>
          <cell r="B40" t="str">
            <v>SINAPI</v>
          </cell>
          <cell r="C40">
            <v>96534</v>
          </cell>
          <cell r="D40" t="str">
            <v>FABRICAÇÃO, MONTAGEM E DESMONTAGEM DE FÔRMA PARA BLOCO DE COROAMENTO, EM MADEIRA SERRADA, E=25 MM, 4 UTILIZAÇÕES. AF_06/2017</v>
          </cell>
          <cell r="E40" t="str">
            <v>M2</v>
          </cell>
          <cell r="F40">
            <v>60.730000000000004</v>
          </cell>
          <cell r="G40">
            <v>72.569999999999993</v>
          </cell>
          <cell r="H40">
            <v>4406.91</v>
          </cell>
          <cell r="I40">
            <v>0</v>
          </cell>
          <cell r="J40">
            <v>0</v>
          </cell>
          <cell r="K40">
            <v>0</v>
          </cell>
          <cell r="L40">
            <v>0</v>
          </cell>
          <cell r="M40">
            <v>0</v>
          </cell>
        </row>
        <row r="41">
          <cell r="A41" t="str">
            <v>04.03</v>
          </cell>
          <cell r="B41" t="str">
            <v>SINAPI</v>
          </cell>
          <cell r="C41">
            <v>92427</v>
          </cell>
          <cell r="D41" t="str">
            <v>MONTAGEM E DESMONTAGEM DE FÔRMA DE PILARES RETANGULARES E ESTRUTURAS SIMILARES COM ÁREA MÉDIA DAS SEÇÕES MAIOR QUE 0,25 M², PÉ-DIREITO SIMPLES, EM CHAPA DE MADEIRA COMPENSADA PLASTIFICADA, 10 UTILIZAÇÕES. AF_12/2015</v>
          </cell>
          <cell r="E41" t="str">
            <v>M2</v>
          </cell>
          <cell r="F41">
            <v>177.11</v>
          </cell>
          <cell r="G41">
            <v>44.87</v>
          </cell>
          <cell r="H41">
            <v>7946.73</v>
          </cell>
          <cell r="I41">
            <v>0</v>
          </cell>
          <cell r="J41">
            <v>0</v>
          </cell>
          <cell r="K41">
            <v>0</v>
          </cell>
          <cell r="L41">
            <v>0</v>
          </cell>
          <cell r="M41">
            <v>0</v>
          </cell>
        </row>
        <row r="42">
          <cell r="A42" t="str">
            <v>04.04</v>
          </cell>
          <cell r="B42" t="str">
            <v>SINAPI</v>
          </cell>
          <cell r="C42">
            <v>92472</v>
          </cell>
          <cell r="D42" t="str">
            <v>MONTAGEM E DESMONTAGEM DE FÔRMA DE VIGA, ESCORAMENTO METÁLICO, PÉ-DIREITO SIMPLES, EM CHAPA DE MADEIRA PLASTIFICADA, 12 UTILIZAÇÕES. AF_12/2015</v>
          </cell>
          <cell r="E42" t="str">
            <v>M2</v>
          </cell>
          <cell r="F42">
            <v>88.71</v>
          </cell>
          <cell r="G42">
            <v>63.21</v>
          </cell>
          <cell r="H42">
            <v>5607.16</v>
          </cell>
          <cell r="I42">
            <v>0</v>
          </cell>
          <cell r="J42">
            <v>0</v>
          </cell>
          <cell r="K42">
            <v>0</v>
          </cell>
          <cell r="L42">
            <v>0</v>
          </cell>
          <cell r="M42">
            <v>0</v>
          </cell>
        </row>
        <row r="43">
          <cell r="A43" t="str">
            <v>04.05</v>
          </cell>
          <cell r="B43" t="str">
            <v>SINAPI</v>
          </cell>
          <cell r="C43">
            <v>92514</v>
          </cell>
          <cell r="D43" t="str">
            <v>MONTAGEM E DESMONTAGEM DE FÔRMA DE LAJE MACIÇA COM ÁREA MÉDIA MAIOR QUE 20 M², PÉ-DIREITO SIMPLES, EM CHAPA DE MADEIRA COMPENSADA RESINADA, 4 UTILIZAÇÕES. AF_12/2015</v>
          </cell>
          <cell r="E43" t="str">
            <v>M3</v>
          </cell>
          <cell r="F43">
            <v>68.91</v>
          </cell>
          <cell r="G43">
            <v>29.26</v>
          </cell>
          <cell r="H43">
            <v>2016.61</v>
          </cell>
          <cell r="I43">
            <v>0</v>
          </cell>
          <cell r="J43">
            <v>0</v>
          </cell>
          <cell r="K43">
            <v>0</v>
          </cell>
          <cell r="L43">
            <v>0</v>
          </cell>
          <cell r="M43">
            <v>0</v>
          </cell>
        </row>
        <row r="44">
          <cell r="A44" t="str">
            <v>04.06</v>
          </cell>
          <cell r="B44" t="str">
            <v>SINAPI</v>
          </cell>
          <cell r="C44">
            <v>83668</v>
          </cell>
          <cell r="D44" t="str">
            <v>CAMADA DRENANTE COM BRITA NUM 2</v>
          </cell>
          <cell r="E44" t="str">
            <v>M3</v>
          </cell>
          <cell r="F44">
            <v>20.16</v>
          </cell>
          <cell r="G44">
            <v>118.42</v>
          </cell>
          <cell r="H44">
            <v>2387.3200000000002</v>
          </cell>
          <cell r="I44">
            <v>0</v>
          </cell>
          <cell r="J44">
            <v>0</v>
          </cell>
          <cell r="K44">
            <v>0</v>
          </cell>
          <cell r="L44">
            <v>0</v>
          </cell>
          <cell r="M44">
            <v>0</v>
          </cell>
        </row>
        <row r="45">
          <cell r="A45" t="str">
            <v>04.07</v>
          </cell>
          <cell r="B45" t="str">
            <v>SINAPI</v>
          </cell>
          <cell r="C45">
            <v>68053</v>
          </cell>
          <cell r="D45" t="str">
            <v>FORNECIMENTO/INSTALACAO LONA PLASTICA PRETA, PARA IMPERMEABILIZACAO, ESPESSURA 150 MICRAS.</v>
          </cell>
          <cell r="E45" t="str">
            <v>M2</v>
          </cell>
          <cell r="F45">
            <v>403.2</v>
          </cell>
          <cell r="G45">
            <v>6.11</v>
          </cell>
          <cell r="H45">
            <v>2464.75</v>
          </cell>
          <cell r="I45">
            <v>0</v>
          </cell>
          <cell r="J45">
            <v>0</v>
          </cell>
          <cell r="K45">
            <v>0</v>
          </cell>
          <cell r="L45">
            <v>0</v>
          </cell>
          <cell r="M45">
            <v>0</v>
          </cell>
        </row>
        <row r="46">
          <cell r="A46" t="str">
            <v>04.08</v>
          </cell>
          <cell r="B46" t="str">
            <v>SINAPI</v>
          </cell>
          <cell r="C46">
            <v>96557</v>
          </cell>
          <cell r="D46" t="str">
            <v>CONCRETAGEM DE BLOCOS DE COROAMENTO E VIGAS BALDRAMES, FCK 30 MPA, COM USO DE BOMBA LANÇAMENTO, ADENSAMENTO E ACABAMENTO. AF_06/2017</v>
          </cell>
          <cell r="E46" t="str">
            <v>M3</v>
          </cell>
          <cell r="F46">
            <v>14.74</v>
          </cell>
          <cell r="G46">
            <v>431.41</v>
          </cell>
          <cell r="H46">
            <v>6358.94</v>
          </cell>
          <cell r="I46">
            <v>0</v>
          </cell>
          <cell r="J46">
            <v>0</v>
          </cell>
          <cell r="K46">
            <v>0</v>
          </cell>
          <cell r="L46">
            <v>0</v>
          </cell>
          <cell r="M46">
            <v>0</v>
          </cell>
        </row>
        <row r="47">
          <cell r="A47" t="str">
            <v>04.09</v>
          </cell>
          <cell r="B47" t="str">
            <v>COMPOSIÇÃO</v>
          </cell>
          <cell r="C47" t="str">
            <v>CPU 01</v>
          </cell>
          <cell r="D47" t="str">
            <v>CONCRETAGEM DE VIGAS E LAJES, FCK=25 MPA, PARA LAJES MACIÇAS OU NERVURADAS COM USO DE BOMBA EM EDIFICAÇÃO COM ÁREA MÉDIA DE LAJES MAIOR QUE 20 M² - LANÇAMENTO, ADENSAMENTO E ACABAMENTO. AF_12/2015</v>
          </cell>
          <cell r="E47" t="str">
            <v>M3</v>
          </cell>
          <cell r="F47">
            <v>50.19</v>
          </cell>
          <cell r="G47">
            <v>392.02520909999993</v>
          </cell>
          <cell r="H47">
            <v>19676.060000000001</v>
          </cell>
          <cell r="I47">
            <v>0</v>
          </cell>
          <cell r="J47">
            <v>0</v>
          </cell>
          <cell r="K47">
            <v>0</v>
          </cell>
          <cell r="L47">
            <v>0</v>
          </cell>
          <cell r="M47">
            <v>0</v>
          </cell>
        </row>
        <row r="48">
          <cell r="A48" t="str">
            <v>04.10</v>
          </cell>
          <cell r="B48" t="str">
            <v>SINAPI</v>
          </cell>
          <cell r="C48">
            <v>92722</v>
          </cell>
          <cell r="D48" t="str">
            <v>CONCRETAGEM DE PILARES, FCK = 25 MPA, COM USO DE BOMBA EM EDIFICAÇÃO COM SEÇÃO MÉDIA DE PILARES MAIOR QUE 0,25 M² - LANÇAMENTO, ADENSAMENTO E ACABAMENTO. AF_12/2015</v>
          </cell>
          <cell r="E48" t="str">
            <v>M3</v>
          </cell>
          <cell r="F48">
            <v>23.71</v>
          </cell>
          <cell r="G48">
            <v>409.37</v>
          </cell>
          <cell r="H48">
            <v>9706.25</v>
          </cell>
          <cell r="I48">
            <v>0</v>
          </cell>
          <cell r="J48">
            <v>0</v>
          </cell>
          <cell r="K48">
            <v>0</v>
          </cell>
          <cell r="L48">
            <v>0</v>
          </cell>
          <cell r="M48">
            <v>0</v>
          </cell>
        </row>
        <row r="49">
          <cell r="A49" t="str">
            <v>04.11</v>
          </cell>
          <cell r="B49" t="str">
            <v>SINAPI</v>
          </cell>
          <cell r="C49">
            <v>92759</v>
          </cell>
          <cell r="D49" t="str">
            <v>ARMAÇÃO DE PILAR OU VIGA DE UMA ESTRUTURA CONVENCIONAL DE CONCRETO ARMADO EM UM EDIFÍCIO DE MÚLTIPLOS PAVIMENTOS UTILIZANDO AÇO CA-60 DE 5,0MM - MONTAGEM. AF_12/2015</v>
          </cell>
          <cell r="E49" t="str">
            <v>KG</v>
          </cell>
          <cell r="F49">
            <v>444.73</v>
          </cell>
          <cell r="G49">
            <v>10.06</v>
          </cell>
          <cell r="H49">
            <v>4475.18</v>
          </cell>
          <cell r="I49">
            <v>0</v>
          </cell>
          <cell r="J49">
            <v>0</v>
          </cell>
          <cell r="K49">
            <v>0</v>
          </cell>
          <cell r="L49">
            <v>0</v>
          </cell>
          <cell r="M49">
            <v>0</v>
          </cell>
        </row>
        <row r="50">
          <cell r="A50" t="str">
            <v>04.12</v>
          </cell>
          <cell r="B50" t="str">
            <v>SINAPI</v>
          </cell>
          <cell r="C50">
            <v>92760</v>
          </cell>
          <cell r="D50" t="str">
            <v>ARMAÇÃO DE PILAR OU VIGA DE UMA ESTRUTURA CONVENCIONAL DE CONCRETO ARMADO EM UM EDIFÍCIO DE MÚLTIPLOS PAVIMENTOS UTILIZANDO AÇO CA-50 DE 6,3MM - MONTAGEM. AF_12/2015</v>
          </cell>
          <cell r="E50" t="str">
            <v>KG</v>
          </cell>
          <cell r="F50">
            <v>57.64</v>
          </cell>
          <cell r="G50">
            <v>8.64</v>
          </cell>
          <cell r="H50">
            <v>498.05</v>
          </cell>
          <cell r="I50">
            <v>0</v>
          </cell>
          <cell r="J50">
            <v>0</v>
          </cell>
          <cell r="K50">
            <v>0</v>
          </cell>
          <cell r="L50">
            <v>0</v>
          </cell>
          <cell r="M50">
            <v>0</v>
          </cell>
        </row>
        <row r="51">
          <cell r="A51" t="str">
            <v>04.13</v>
          </cell>
          <cell r="B51" t="str">
            <v>SINAPI</v>
          </cell>
          <cell r="C51">
            <v>92761</v>
          </cell>
          <cell r="D51" t="str">
            <v>ARMAÇÃO DE PILAR OU VIGA DE UMA ESTRUTURA CONVENCIONAL DE CONCRETO ARMADO EM UM EDIFÍCIO DE MÚLTIPLOS PAVIMENTOS UTILIZANDO AÇO CA-50 DE 8,0MM - MONTAGEM. AF_12/2015</v>
          </cell>
          <cell r="E51" t="str">
            <v>KG</v>
          </cell>
          <cell r="F51">
            <v>414.45</v>
          </cell>
          <cell r="G51">
            <v>8.2899999999999991</v>
          </cell>
          <cell r="H51">
            <v>3435.1</v>
          </cell>
          <cell r="I51">
            <v>0</v>
          </cell>
          <cell r="J51">
            <v>0</v>
          </cell>
          <cell r="K51">
            <v>0</v>
          </cell>
          <cell r="L51">
            <v>0</v>
          </cell>
          <cell r="M51">
            <v>0</v>
          </cell>
        </row>
        <row r="52">
          <cell r="A52" t="str">
            <v>04.14</v>
          </cell>
          <cell r="B52" t="str">
            <v>SINAPI</v>
          </cell>
          <cell r="C52">
            <v>92762</v>
          </cell>
          <cell r="D52" t="str">
            <v>ARMAÇÃO DE PILAR OU VIGA DE UMA ESTRUTURA CONVENCIONAL DE CONCRETO ARMADO EM UM EDIFÍCIO DE MÚLTIPLOS PAVIMENTOS UTILIZANDO AÇO CA-50 DE 10,0 MM - MONTAGEM. AF_12/2015</v>
          </cell>
          <cell r="E52" t="str">
            <v>KG</v>
          </cell>
          <cell r="F52">
            <v>568.09</v>
          </cell>
          <cell r="G52">
            <v>6.72</v>
          </cell>
          <cell r="H52">
            <v>3817.91</v>
          </cell>
          <cell r="I52">
            <v>0</v>
          </cell>
          <cell r="J52">
            <v>0</v>
          </cell>
          <cell r="K52">
            <v>0</v>
          </cell>
          <cell r="L52">
            <v>0</v>
          </cell>
          <cell r="M52">
            <v>0</v>
          </cell>
        </row>
        <row r="53">
          <cell r="A53" t="str">
            <v>04.15</v>
          </cell>
          <cell r="B53" t="str">
            <v>SINAPI</v>
          </cell>
          <cell r="C53">
            <v>92763</v>
          </cell>
          <cell r="D53" t="str">
            <v>ARMAÇÃO DE PILAR OU VIGA DE UMA ESTRUTURA CONVENCIONAL DE CONCRETO ARMADO EM UM EDIFÍCIO DE MÚLTIPLOS PAVIMENTOS UTILIZANDO AÇO CA-50 DE 12,5 MM - MONTAGEM. AF_12/2015</v>
          </cell>
          <cell r="E53" t="str">
            <v>KG</v>
          </cell>
          <cell r="F53">
            <v>132.27000000000001</v>
          </cell>
          <cell r="G53">
            <v>5.95</v>
          </cell>
          <cell r="H53">
            <v>787.66</v>
          </cell>
          <cell r="I53">
            <v>0</v>
          </cell>
          <cell r="J53">
            <v>0</v>
          </cell>
          <cell r="K53">
            <v>0</v>
          </cell>
          <cell r="L53">
            <v>0</v>
          </cell>
          <cell r="M53">
            <v>0</v>
          </cell>
        </row>
        <row r="54">
          <cell r="A54" t="str">
            <v>04.16</v>
          </cell>
          <cell r="B54" t="str">
            <v>SINAPI</v>
          </cell>
          <cell r="C54">
            <v>92764</v>
          </cell>
          <cell r="D54" t="str">
            <v>ARMAÇÃO DE PILAR OU VIGA DE UMA ESTRUTURA CONVENCIONAL DE CONCRETO ARMADO EM UM EDIFÍCIO DE MÚLTIPLOS PAVIMENTOS UTILIZANDO AÇO CA-50 DE 16,0 MM - MONTAGEM. AF_12/2015</v>
          </cell>
          <cell r="E54" t="str">
            <v>KG</v>
          </cell>
          <cell r="F54">
            <v>1263.55</v>
          </cell>
          <cell r="G54">
            <v>5.53</v>
          </cell>
          <cell r="H54">
            <v>6986.95</v>
          </cell>
          <cell r="I54">
            <v>0</v>
          </cell>
          <cell r="J54">
            <v>0</v>
          </cell>
          <cell r="K54">
            <v>0</v>
          </cell>
          <cell r="L54">
            <v>0</v>
          </cell>
          <cell r="M54">
            <v>0</v>
          </cell>
        </row>
        <row r="55">
          <cell r="A55" t="str">
            <v>04.17</v>
          </cell>
          <cell r="B55" t="str">
            <v>SINAPI</v>
          </cell>
          <cell r="C55">
            <v>92768</v>
          </cell>
          <cell r="D55" t="str">
            <v>ARMAÇÃO DE LAJE DE UMA ESTRUTURA CONVENCIONAL DE CONCRETO ARMADO EM UM EDIFÍCIO DE MÚLTIPLOS PAVIMENTOS UTILIZANDO AÇO CA-60 DE 5,0 MM - MONTAGEM. AF_12/2015</v>
          </cell>
          <cell r="E55" t="str">
            <v>KG</v>
          </cell>
          <cell r="F55">
            <v>38.272727272727273</v>
          </cell>
          <cell r="G55">
            <v>8.7100000000000009</v>
          </cell>
          <cell r="H55">
            <v>333.5</v>
          </cell>
          <cell r="I55">
            <v>0</v>
          </cell>
          <cell r="J55">
            <v>0</v>
          </cell>
          <cell r="K55">
            <v>0</v>
          </cell>
          <cell r="L55">
            <v>0</v>
          </cell>
          <cell r="M55">
            <v>0</v>
          </cell>
        </row>
        <row r="56">
          <cell r="A56" t="str">
            <v>04.18</v>
          </cell>
          <cell r="B56" t="str">
            <v>SINAPI</v>
          </cell>
          <cell r="C56">
            <v>92769</v>
          </cell>
          <cell r="D56" t="str">
            <v>ARMAÇÃO DE LAJE DE UMA ESTRUTURA CONVENCIONAL DE CONCRETO ARMADO EM UM EDIFÍCIO DE MÚLTIPLOS PAVIMENTOS UTILIZANDO AÇO CA-50 DE 6,3 MM - MONTAGEM. AF_12/2015</v>
          </cell>
          <cell r="E56" t="str">
            <v>KG</v>
          </cell>
          <cell r="F56">
            <v>50.272727272727266</v>
          </cell>
          <cell r="G56">
            <v>7.63</v>
          </cell>
          <cell r="H56">
            <v>383.69</v>
          </cell>
          <cell r="I56">
            <v>0</v>
          </cell>
          <cell r="J56">
            <v>0</v>
          </cell>
          <cell r="K56">
            <v>0</v>
          </cell>
          <cell r="L56">
            <v>0</v>
          </cell>
          <cell r="M56">
            <v>0</v>
          </cell>
        </row>
        <row r="57">
          <cell r="A57" t="str">
            <v>04.19</v>
          </cell>
          <cell r="B57" t="str">
            <v>SINAPI</v>
          </cell>
          <cell r="C57">
            <v>92770</v>
          </cell>
          <cell r="D57" t="str">
            <v>ARMAÇÃO DE LAJE DE UMA ESTRUTURA CONVENCIONAL DE CONCRETO ARMADO EM UM EDIFÍCIO DE MÚLTIPLOS PAVIMENTOS UTILIZANDO AÇO CA-50 DE 8,0 MM - MONTAGEM. AF_12/2015</v>
          </cell>
          <cell r="E57" t="str">
            <v>KG</v>
          </cell>
          <cell r="F57">
            <v>132.36363636363635</v>
          </cell>
          <cell r="G57">
            <v>7.53</v>
          </cell>
          <cell r="H57">
            <v>997.34</v>
          </cell>
          <cell r="I57">
            <v>0</v>
          </cell>
          <cell r="J57">
            <v>0</v>
          </cell>
          <cell r="K57">
            <v>0</v>
          </cell>
          <cell r="L57">
            <v>0</v>
          </cell>
          <cell r="M57">
            <v>0</v>
          </cell>
        </row>
        <row r="58">
          <cell r="A58" t="str">
            <v>04.20</v>
          </cell>
          <cell r="B58" t="str">
            <v>SINAPI</v>
          </cell>
          <cell r="C58">
            <v>92771</v>
          </cell>
          <cell r="D58" t="str">
            <v>ARMAÇÃO DE LAJE DE UMA ESTRUTURA CONVENCIONAL DE CONCRETO ARMADO EM UM EDIFÍCIO DE MÚLTIPLOS PAVIMENTOS UTILIZANDO AÇO CA-50 DE 10,0 MM - MONTAGEM. AF_12/2015</v>
          </cell>
          <cell r="E58" t="str">
            <v>KG</v>
          </cell>
          <cell r="F58">
            <v>189.2</v>
          </cell>
          <cell r="G58">
            <v>6.13</v>
          </cell>
          <cell r="H58">
            <v>1158.8699999999999</v>
          </cell>
          <cell r="I58">
            <v>0</v>
          </cell>
          <cell r="J58">
            <v>0</v>
          </cell>
          <cell r="K58">
            <v>0</v>
          </cell>
          <cell r="L58">
            <v>0</v>
          </cell>
          <cell r="M58">
            <v>0</v>
          </cell>
        </row>
        <row r="59">
          <cell r="A59" t="str">
            <v>04.21</v>
          </cell>
          <cell r="B59" t="str">
            <v>SINAPI</v>
          </cell>
          <cell r="C59">
            <v>92772</v>
          </cell>
          <cell r="D59" t="str">
            <v>ARMAÇÃO DE LAJE DE UMA ESTRUTURA CONVENCIONAL DE CONCRETO ARMADO EM UM EDIFÍCIO DE MÚLTIPLOS PAVIMENTOS UTILIZANDO AÇO CA-50 DE 12,5 MM - MONTAGEM. AF_12/2015</v>
          </cell>
          <cell r="E59" t="str">
            <v>KG</v>
          </cell>
          <cell r="F59">
            <v>6112</v>
          </cell>
          <cell r="G59">
            <v>5.53</v>
          </cell>
          <cell r="H59">
            <v>33797.01</v>
          </cell>
          <cell r="I59">
            <v>0</v>
          </cell>
          <cell r="J59">
            <v>0</v>
          </cell>
          <cell r="K59">
            <v>0</v>
          </cell>
          <cell r="L59">
            <v>0</v>
          </cell>
          <cell r="M59">
            <v>0</v>
          </cell>
        </row>
        <row r="60">
          <cell r="A60" t="str">
            <v>004</v>
          </cell>
          <cell r="B60">
            <v>0</v>
          </cell>
          <cell r="C60">
            <v>0</v>
          </cell>
          <cell r="D60" t="str">
            <v>SUB-TOTAL 04</v>
          </cell>
          <cell r="E60">
            <v>0</v>
          </cell>
          <cell r="F60">
            <v>0</v>
          </cell>
          <cell r="G60">
            <v>0</v>
          </cell>
          <cell r="H60">
            <v>121325.96</v>
          </cell>
          <cell r="I60">
            <v>0</v>
          </cell>
          <cell r="J60">
            <v>0</v>
          </cell>
          <cell r="K60">
            <v>0</v>
          </cell>
          <cell r="L60">
            <v>0</v>
          </cell>
          <cell r="M60">
            <v>0</v>
          </cell>
        </row>
        <row r="61">
          <cell r="A61">
            <v>5</v>
          </cell>
          <cell r="B61">
            <v>0</v>
          </cell>
          <cell r="C61">
            <v>0</v>
          </cell>
          <cell r="D61" t="str">
            <v>ESTRUTURA METÁLICA/COBERTURA</v>
          </cell>
          <cell r="E61">
            <v>0</v>
          </cell>
          <cell r="F61">
            <v>0</v>
          </cell>
          <cell r="G61">
            <v>0</v>
          </cell>
          <cell r="H61">
            <v>0</v>
          </cell>
          <cell r="I61">
            <v>0</v>
          </cell>
          <cell r="J61">
            <v>0</v>
          </cell>
          <cell r="K61">
            <v>0</v>
          </cell>
          <cell r="L61">
            <v>0</v>
          </cell>
          <cell r="M61">
            <v>0</v>
          </cell>
        </row>
        <row r="62">
          <cell r="A62" t="str">
            <v>05.01</v>
          </cell>
          <cell r="B62" t="str">
            <v>SINAPI</v>
          </cell>
          <cell r="C62">
            <v>72111</v>
          </cell>
          <cell r="D62" t="str">
            <v>ESTRUTURA METALICA EM TESOURAS OU TRELICAS, VAO LIVRE DE 15M, FORNECIMENTO E MONTAGEM, NAO SENDO CONSIDERADOS OS FECHAMENTOS METALICOS, AS COLUNAS, OS SERVICOS GERAIS EM ALVENARIA E CONCRETO, AS TELHAS DE COBERTURA E A PINTURA DE ACABAMENTO</v>
          </cell>
          <cell r="E62" t="str">
            <v>M2</v>
          </cell>
          <cell r="F62">
            <v>423.36</v>
          </cell>
          <cell r="G62">
            <v>76</v>
          </cell>
          <cell r="H62">
            <v>32175.360000000001</v>
          </cell>
          <cell r="I62">
            <v>0</v>
          </cell>
          <cell r="J62">
            <v>0</v>
          </cell>
          <cell r="K62">
            <v>0</v>
          </cell>
          <cell r="L62">
            <v>0</v>
          </cell>
          <cell r="M62">
            <v>0</v>
          </cell>
        </row>
        <row r="63">
          <cell r="A63" t="str">
            <v>05.02</v>
          </cell>
          <cell r="B63" t="str">
            <v>SINAPI</v>
          </cell>
          <cell r="C63">
            <v>94216</v>
          </cell>
          <cell r="D63" t="str">
            <v>TELHAMENTO COM TELHA METÁLICA TERMOACÚSTICA E = 30 MM, COM ATÉ 2 ÁGUAS, INCLUSO IÇAMENTO. AF_06/2016</v>
          </cell>
          <cell r="E63" t="str">
            <v>M2</v>
          </cell>
          <cell r="F63">
            <v>423.36</v>
          </cell>
          <cell r="G63">
            <v>121.97</v>
          </cell>
          <cell r="H63">
            <v>51636.160000000003</v>
          </cell>
          <cell r="I63">
            <v>0</v>
          </cell>
          <cell r="J63">
            <v>0</v>
          </cell>
          <cell r="K63">
            <v>0</v>
          </cell>
          <cell r="L63">
            <v>0</v>
          </cell>
          <cell r="M63">
            <v>0</v>
          </cell>
        </row>
        <row r="64">
          <cell r="A64" t="str">
            <v>05.03</v>
          </cell>
          <cell r="B64" t="str">
            <v>SINAPI</v>
          </cell>
          <cell r="C64">
            <v>94229</v>
          </cell>
          <cell r="D64" t="str">
            <v>CALHA EM CHAPA DE AÇO GALVANIZADO NÚMERO 24, DESENVOLVIMENTO DE 100 CM, INCLUSO TRANSPORTE VERTICAL. AF_06/2016</v>
          </cell>
          <cell r="E64" t="str">
            <v xml:space="preserve">M </v>
          </cell>
          <cell r="F64">
            <v>28</v>
          </cell>
          <cell r="G64">
            <v>119.04</v>
          </cell>
          <cell r="H64">
            <v>3333.08</v>
          </cell>
          <cell r="I64">
            <v>0</v>
          </cell>
          <cell r="J64">
            <v>0</v>
          </cell>
          <cell r="K64">
            <v>0</v>
          </cell>
          <cell r="L64">
            <v>0</v>
          </cell>
          <cell r="M64">
            <v>0</v>
          </cell>
        </row>
        <row r="65">
          <cell r="A65" t="str">
            <v>05.04</v>
          </cell>
          <cell r="B65" t="str">
            <v>SINAPI</v>
          </cell>
          <cell r="C65">
            <v>94231</v>
          </cell>
          <cell r="D65" t="str">
            <v>RUFO EM CHAPA DE AÇO GALVANIZADO NÚMERO 24, CORTE DE 25 CM, INCLUSO TRANSPORTE VERTICAL. AF_06/2016</v>
          </cell>
          <cell r="E65" t="str">
            <v>M</v>
          </cell>
          <cell r="F65">
            <v>56.8</v>
          </cell>
          <cell r="G65">
            <v>32.69</v>
          </cell>
          <cell r="H65">
            <v>1856.88</v>
          </cell>
          <cell r="I65">
            <v>0</v>
          </cell>
          <cell r="J65">
            <v>0</v>
          </cell>
          <cell r="K65">
            <v>0</v>
          </cell>
          <cell r="L65">
            <v>0</v>
          </cell>
          <cell r="M65">
            <v>0</v>
          </cell>
        </row>
        <row r="66">
          <cell r="A66" t="str">
            <v>005</v>
          </cell>
          <cell r="B66">
            <v>0</v>
          </cell>
          <cell r="C66">
            <v>0</v>
          </cell>
          <cell r="D66" t="str">
            <v>SUB-TOTAL 05</v>
          </cell>
          <cell r="E66">
            <v>0</v>
          </cell>
          <cell r="F66">
            <v>0</v>
          </cell>
          <cell r="G66">
            <v>0</v>
          </cell>
          <cell r="H66">
            <v>89001.48</v>
          </cell>
          <cell r="J66">
            <v>0</v>
          </cell>
          <cell r="K66">
            <v>0</v>
          </cell>
          <cell r="L66">
            <v>0</v>
          </cell>
          <cell r="M66">
            <v>0</v>
          </cell>
        </row>
        <row r="67">
          <cell r="A67">
            <v>6</v>
          </cell>
          <cell r="B67">
            <v>0</v>
          </cell>
          <cell r="C67">
            <v>0</v>
          </cell>
          <cell r="D67" t="str">
            <v>ALVENARIA E REVESTIMENTOS</v>
          </cell>
          <cell r="E67">
            <v>0</v>
          </cell>
          <cell r="F67">
            <v>0</v>
          </cell>
          <cell r="G67">
            <v>0</v>
          </cell>
          <cell r="H67">
            <v>0</v>
          </cell>
          <cell r="J67">
            <v>0</v>
          </cell>
          <cell r="K67">
            <v>0</v>
          </cell>
          <cell r="L67">
            <v>0</v>
          </cell>
          <cell r="M67">
            <v>0</v>
          </cell>
        </row>
        <row r="68">
          <cell r="A68" t="str">
            <v>06.01</v>
          </cell>
          <cell r="B68" t="str">
            <v>SINAPI</v>
          </cell>
          <cell r="C68">
            <v>87465</v>
          </cell>
          <cell r="D68" t="str">
            <v>ALVENARIA DE VEDAÇÃO DE BLOCOS VAZADOS DE CONCRETO DE 9X19X39CM (ESPESSURA 9CM) DE PAREDES COM ÁREA LÍQUIDA MAIOR OU IGUAL A 6M² COM VÃOS EARGAMASSA DE ASSENTAMENTO COM PREPARO EM BETONEIRA. AF_06/2014</v>
          </cell>
          <cell r="E68" t="str">
            <v>M2</v>
          </cell>
          <cell r="F68">
            <v>406.08000000000004</v>
          </cell>
          <cell r="G68">
            <v>51.25</v>
          </cell>
          <cell r="H68">
            <v>20811.28</v>
          </cell>
          <cell r="J68">
            <v>0</v>
          </cell>
          <cell r="K68">
            <v>0</v>
          </cell>
          <cell r="L68">
            <v>0</v>
          </cell>
          <cell r="M68">
            <v>0</v>
          </cell>
        </row>
        <row r="69">
          <cell r="A69" t="str">
            <v>06.02</v>
          </cell>
          <cell r="B69" t="str">
            <v>SINAPI</v>
          </cell>
          <cell r="C69">
            <v>87879</v>
          </cell>
          <cell r="D69" t="str">
            <v>CHAPISCO APLICADO EM ALVENARIAS E ESTRUTURAS DE CONCRETO INTERNAS, COM COLHER DE PEDREIRO. ARGAMASSA TRAÇO 1:3 COM PREPARO EM BETONEIRA 400L. AF_06/2014</v>
          </cell>
          <cell r="E69" t="str">
            <v>M2</v>
          </cell>
          <cell r="F69">
            <v>812.16000000000008</v>
          </cell>
          <cell r="G69">
            <v>3.11</v>
          </cell>
          <cell r="H69">
            <v>2526.77</v>
          </cell>
          <cell r="J69">
            <v>0</v>
          </cell>
          <cell r="K69">
            <v>0</v>
          </cell>
          <cell r="L69">
            <v>0</v>
          </cell>
          <cell r="M69">
            <v>0</v>
          </cell>
        </row>
        <row r="70">
          <cell r="A70" t="str">
            <v>06.03</v>
          </cell>
          <cell r="B70" t="str">
            <v>SINAPI</v>
          </cell>
          <cell r="C70">
            <v>87532</v>
          </cell>
          <cell r="D70" t="str">
            <v>EMBOÇO, PARA RECEBIMENTO DE CERÂMICA, EM ARGAMASSA TRAÇO 1:2:8, PREPARO MECÂNICO COM BETONEIRA 400L, APLICADO MANUALMENTE EM FACES INTERNAS DE PAREDES, PARA AMBIENTE COM ÁREA MAIOR QUE 10M2, ESPESSURA DE 20MM, COM EXECUÇÃO DE TALISCAS. AF_06/2014</v>
          </cell>
          <cell r="E70" t="str">
            <v>M2</v>
          </cell>
          <cell r="F70">
            <v>120.64</v>
          </cell>
          <cell r="G70">
            <v>29.45</v>
          </cell>
          <cell r="H70">
            <v>3552.45</v>
          </cell>
          <cell r="J70">
            <v>0</v>
          </cell>
          <cell r="K70">
            <v>0</v>
          </cell>
          <cell r="L70">
            <v>0</v>
          </cell>
          <cell r="M70">
            <v>0</v>
          </cell>
        </row>
        <row r="71">
          <cell r="A71" t="str">
            <v>06.04</v>
          </cell>
          <cell r="B71" t="str">
            <v>SINAPI</v>
          </cell>
          <cell r="C71">
            <v>87529</v>
          </cell>
          <cell r="D71" t="str">
            <v>MASSA ÚNICA, PARA RECEBIMENTO DE PINTURA, EM ARGAMASSA TRAÇO 1:2:8, PREPARO MECÂNICO COM BETONEIRA 400L, APLICADA MANUALMENTE EM FACES INTERNAS DE PAREDES, ESPESSURA DE 20MM, COM EXECUÇÃO DE TALISCAS. AF_06/2014</v>
          </cell>
          <cell r="E71" t="str">
            <v>M2</v>
          </cell>
          <cell r="F71">
            <v>574.91999999999996</v>
          </cell>
          <cell r="G71">
            <v>27.16</v>
          </cell>
          <cell r="H71">
            <v>15615.95</v>
          </cell>
          <cell r="J71">
            <v>0</v>
          </cell>
          <cell r="K71">
            <v>0</v>
          </cell>
          <cell r="L71">
            <v>0</v>
          </cell>
          <cell r="M71">
            <v>0</v>
          </cell>
        </row>
        <row r="72">
          <cell r="A72" t="str">
            <v>06.05</v>
          </cell>
          <cell r="B72" t="str">
            <v>SINAPI</v>
          </cell>
          <cell r="C72">
            <v>87265</v>
          </cell>
          <cell r="D72" t="str">
            <v>REVESTIMENTO CERÂMICO PARA PAREDES INTERNAS COM PLACAS TIPO ESMALTADA EXTRA DE DIMENSÕES 20X20 CM APLICADAS EM AMBIENTES DE ÁREA MAIOR QUE 5M² NA ALTURA INTEIRA DAS PAREDES. AF_06/2014</v>
          </cell>
          <cell r="E72" t="str">
            <v>M2</v>
          </cell>
          <cell r="F72">
            <v>120.64</v>
          </cell>
          <cell r="G72">
            <v>61.65</v>
          </cell>
          <cell r="H72">
            <v>7437.72</v>
          </cell>
          <cell r="J72">
            <v>0</v>
          </cell>
          <cell r="K72">
            <v>0</v>
          </cell>
          <cell r="L72">
            <v>0</v>
          </cell>
          <cell r="M72">
            <v>0</v>
          </cell>
        </row>
        <row r="73">
          <cell r="A73" t="str">
            <v>06.06</v>
          </cell>
          <cell r="B73" t="str">
            <v>SINAPI</v>
          </cell>
          <cell r="C73" t="str">
            <v>73937/003</v>
          </cell>
          <cell r="D73" t="str">
            <v>COBOGO DE CONCRETO (ELEMENTO VAZADO), 7X50X50CM, ASSENTADO COM ARGAMASSA TRACO 1:3 (CIMENTO E AREIA)</v>
          </cell>
          <cell r="E73" t="str">
            <v>M2</v>
          </cell>
          <cell r="F73">
            <v>1.5</v>
          </cell>
          <cell r="G73">
            <v>116.44</v>
          </cell>
          <cell r="H73">
            <v>174.66</v>
          </cell>
          <cell r="I73">
            <v>0</v>
          </cell>
          <cell r="J73">
            <v>0</v>
          </cell>
          <cell r="K73">
            <v>0</v>
          </cell>
          <cell r="L73">
            <v>0</v>
          </cell>
          <cell r="M73">
            <v>0</v>
          </cell>
        </row>
        <row r="74">
          <cell r="A74" t="str">
            <v>06.07</v>
          </cell>
          <cell r="B74" t="str">
            <v>SINAPI</v>
          </cell>
          <cell r="C74">
            <v>93182</v>
          </cell>
          <cell r="D74" t="str">
            <v>VERGA PRÉ-MOLDADA PARA JANELAS COM ATÉ 1,5 M DE VÃO. AF_03/2016</v>
          </cell>
          <cell r="E74" t="str">
            <v xml:space="preserve">M </v>
          </cell>
          <cell r="F74">
            <v>7.1000000000000005</v>
          </cell>
          <cell r="G74">
            <v>28.19</v>
          </cell>
          <cell r="H74">
            <v>200.18</v>
          </cell>
          <cell r="J74">
            <v>0</v>
          </cell>
          <cell r="K74">
            <v>0</v>
          </cell>
          <cell r="L74">
            <v>0</v>
          </cell>
          <cell r="M74">
            <v>0</v>
          </cell>
        </row>
        <row r="75">
          <cell r="A75" t="str">
            <v>06.08</v>
          </cell>
          <cell r="B75" t="str">
            <v>SINAPI</v>
          </cell>
          <cell r="C75">
            <v>93183</v>
          </cell>
          <cell r="D75" t="str">
            <v>VERGA PRÉ-MOLDADA PARA JANELAS COM MAIS DE 1,5 M DE VÃO. AF_03/2016</v>
          </cell>
          <cell r="E75" t="str">
            <v xml:space="preserve">M </v>
          </cell>
          <cell r="F75">
            <v>8.3500000000000014</v>
          </cell>
          <cell r="G75">
            <v>35.61</v>
          </cell>
          <cell r="H75">
            <v>297.33</v>
          </cell>
          <cell r="J75">
            <v>0</v>
          </cell>
          <cell r="K75">
            <v>0</v>
          </cell>
          <cell r="L75">
            <v>0</v>
          </cell>
          <cell r="M75">
            <v>0</v>
          </cell>
        </row>
        <row r="76">
          <cell r="A76" t="str">
            <v>06.09</v>
          </cell>
          <cell r="B76" t="str">
            <v>SINAPI</v>
          </cell>
          <cell r="C76">
            <v>93194</v>
          </cell>
          <cell r="D76" t="str">
            <v>CONTRAVERGA PRÉ-MOLDADA PARA VÃOS DE ATÉ 1,5 M DE COMPRIMENTO. AF_03/2016</v>
          </cell>
          <cell r="E76" t="str">
            <v xml:space="preserve">M </v>
          </cell>
          <cell r="F76">
            <v>1.4</v>
          </cell>
          <cell r="G76">
            <v>27.65</v>
          </cell>
          <cell r="H76">
            <v>38.71</v>
          </cell>
          <cell r="J76">
            <v>0</v>
          </cell>
          <cell r="K76">
            <v>0</v>
          </cell>
          <cell r="L76">
            <v>0</v>
          </cell>
          <cell r="M76">
            <v>0</v>
          </cell>
        </row>
        <row r="77">
          <cell r="A77" t="str">
            <v>06.10</v>
          </cell>
          <cell r="B77" t="str">
            <v>SINAPI</v>
          </cell>
          <cell r="C77">
            <v>93195</v>
          </cell>
          <cell r="D77" t="str">
            <v>CONTRAVERGA PRÉ-MOLDADA PARA VÃOS DE MAIS DE 1,5 M DE COMPRIMENTO. AF_03/2016</v>
          </cell>
          <cell r="E77" t="str">
            <v xml:space="preserve">M </v>
          </cell>
          <cell r="F77">
            <v>2.1</v>
          </cell>
          <cell r="G77">
            <v>33.26</v>
          </cell>
          <cell r="H77">
            <v>69.849999999999994</v>
          </cell>
          <cell r="J77">
            <v>0</v>
          </cell>
          <cell r="K77">
            <v>0</v>
          </cell>
          <cell r="L77">
            <v>0</v>
          </cell>
          <cell r="M77">
            <v>0</v>
          </cell>
        </row>
        <row r="78">
          <cell r="A78" t="str">
            <v>006</v>
          </cell>
          <cell r="B78">
            <v>0</v>
          </cell>
          <cell r="C78">
            <v>0</v>
          </cell>
          <cell r="D78" t="str">
            <v>SUB-TOTAL 06</v>
          </cell>
          <cell r="E78">
            <v>0</v>
          </cell>
          <cell r="F78">
            <v>0</v>
          </cell>
          <cell r="G78">
            <v>0</v>
          </cell>
          <cell r="H78">
            <v>50724.9</v>
          </cell>
          <cell r="J78">
            <v>0</v>
          </cell>
          <cell r="K78">
            <v>0</v>
          </cell>
          <cell r="L78">
            <v>0</v>
          </cell>
          <cell r="M78">
            <v>0</v>
          </cell>
        </row>
        <row r="79">
          <cell r="A79">
            <v>7</v>
          </cell>
          <cell r="B79">
            <v>0</v>
          </cell>
          <cell r="C79">
            <v>0</v>
          </cell>
          <cell r="D79" t="str">
            <v>PISOS</v>
          </cell>
          <cell r="E79">
            <v>0</v>
          </cell>
          <cell r="F79">
            <v>0</v>
          </cell>
          <cell r="G79">
            <v>0</v>
          </cell>
          <cell r="H79">
            <v>0</v>
          </cell>
          <cell r="J79">
            <v>0</v>
          </cell>
          <cell r="K79">
            <v>0</v>
          </cell>
          <cell r="L79">
            <v>0</v>
          </cell>
          <cell r="M79">
            <v>0</v>
          </cell>
        </row>
        <row r="80">
          <cell r="A80" t="str">
            <v>07.01</v>
          </cell>
          <cell r="B80" t="str">
            <v>SINAPI</v>
          </cell>
          <cell r="C80">
            <v>84191</v>
          </cell>
          <cell r="D80" t="str">
            <v>PISO EM GRANILITE, MARMORITE OU GRANITINA ESPESSURA 8 MM, INCLUSO JUNTAS DE DILATACAO PLASTICAS</v>
          </cell>
          <cell r="E80" t="str">
            <v>M2</v>
          </cell>
          <cell r="F80">
            <v>317.33</v>
          </cell>
          <cell r="G80">
            <v>127.35</v>
          </cell>
          <cell r="H80">
            <v>40412.379999999997</v>
          </cell>
          <cell r="I80">
            <v>0</v>
          </cell>
          <cell r="J80">
            <v>0</v>
          </cell>
          <cell r="K80">
            <v>0</v>
          </cell>
          <cell r="L80">
            <v>0</v>
          </cell>
          <cell r="M80">
            <v>0</v>
          </cell>
        </row>
        <row r="81">
          <cell r="A81" t="str">
            <v>07.02</v>
          </cell>
          <cell r="B81" t="str">
            <v>SINAPI</v>
          </cell>
          <cell r="C81">
            <v>87301</v>
          </cell>
          <cell r="D81" t="str">
            <v>ARGAMASSA TRAÇO 1:4 (CIMENTO E AREIA MÉDIA) PARA CONTRAPISO, PREPARO MECÂNICO COM BETONEIRA 400 L. AF_06/2014</v>
          </cell>
          <cell r="E81" t="str">
            <v>M3</v>
          </cell>
          <cell r="F81">
            <v>3.2699999999999996</v>
          </cell>
          <cell r="G81">
            <v>348.91</v>
          </cell>
          <cell r="H81">
            <v>1140.94</v>
          </cell>
          <cell r="I81">
            <v>0</v>
          </cell>
          <cell r="J81">
            <v>0</v>
          </cell>
          <cell r="K81">
            <v>0</v>
          </cell>
          <cell r="L81">
            <v>0</v>
          </cell>
          <cell r="M81">
            <v>0</v>
          </cell>
        </row>
        <row r="82">
          <cell r="A82" t="str">
            <v>07.03</v>
          </cell>
          <cell r="B82" t="str">
            <v>SINAPI</v>
          </cell>
          <cell r="C82">
            <v>87248</v>
          </cell>
          <cell r="D82" t="str">
            <v>REVESTIMENTO CERÂMICO PARA PISO COM PLACAS TIPO ESMALTADA EXTRA DE DIMENSÕES 35X35 CM APLICADA EM AMBIENTES DE ÁREA MAIOR QUE 10 M2. AF_06/2014</v>
          </cell>
          <cell r="E82" t="str">
            <v>M2</v>
          </cell>
          <cell r="F82">
            <v>65.139999999999986</v>
          </cell>
          <cell r="G82">
            <v>31.39</v>
          </cell>
          <cell r="H82">
            <v>2044.82</v>
          </cell>
          <cell r="I82">
            <v>0</v>
          </cell>
          <cell r="J82">
            <v>0</v>
          </cell>
          <cell r="K82">
            <v>0</v>
          </cell>
          <cell r="L82">
            <v>0</v>
          </cell>
          <cell r="M82">
            <v>0</v>
          </cell>
        </row>
        <row r="83">
          <cell r="A83" t="str">
            <v>07.04</v>
          </cell>
          <cell r="B83" t="str">
            <v>SINAPI</v>
          </cell>
          <cell r="C83">
            <v>88648</v>
          </cell>
          <cell r="D83" t="str">
            <v>RODAPÉ CERÂMICO DE 7CM DE ALTURA COM PLACAS TIPO ESMALTADA EXTRA DE DIMENSÕES 35X35CM. AF_06/2014</v>
          </cell>
          <cell r="E83" t="str">
            <v>M</v>
          </cell>
          <cell r="F83">
            <v>30.5</v>
          </cell>
          <cell r="G83">
            <v>5.0199999999999996</v>
          </cell>
          <cell r="H83">
            <v>153.09</v>
          </cell>
          <cell r="I83">
            <v>0</v>
          </cell>
          <cell r="J83">
            <v>0</v>
          </cell>
          <cell r="K83">
            <v>0</v>
          </cell>
          <cell r="L83">
            <v>0</v>
          </cell>
          <cell r="M83">
            <v>0</v>
          </cell>
        </row>
        <row r="84">
          <cell r="A84" t="str">
            <v>07.05</v>
          </cell>
          <cell r="B84" t="str">
            <v>SINAPI</v>
          </cell>
          <cell r="C84">
            <v>83668</v>
          </cell>
          <cell r="D84" t="str">
            <v>CAMADA DRENANTE COM BRITA NUM 2</v>
          </cell>
          <cell r="E84" t="str">
            <v>M3</v>
          </cell>
          <cell r="F84">
            <v>5.78</v>
          </cell>
          <cell r="G84">
            <v>118.42</v>
          </cell>
          <cell r="H84">
            <v>684.46</v>
          </cell>
          <cell r="I84">
            <v>0</v>
          </cell>
          <cell r="J84">
            <v>0</v>
          </cell>
          <cell r="K84">
            <v>0</v>
          </cell>
          <cell r="L84">
            <v>0</v>
          </cell>
          <cell r="M84">
            <v>0</v>
          </cell>
        </row>
        <row r="85">
          <cell r="A85" t="str">
            <v>07.06</v>
          </cell>
          <cell r="B85" t="str">
            <v>SINAPI</v>
          </cell>
          <cell r="C85">
            <v>94993</v>
          </cell>
          <cell r="D85" t="str">
            <v>EXECUÇÃO DE PASSEIO (CALÇADA) OU PISO DE CONCRETO COM CONCRETO MOLDADO IN LOCO, USINADO, ACABAMENTO CONVENCIONAL, ESPESSURA 6 CM, ARMADO. AF_07/2016</v>
          </cell>
          <cell r="E85" t="str">
            <v>M2</v>
          </cell>
          <cell r="F85">
            <v>115.58</v>
          </cell>
          <cell r="G85">
            <v>52.79</v>
          </cell>
          <cell r="H85">
            <v>6101.77</v>
          </cell>
          <cell r="I85">
            <v>0</v>
          </cell>
          <cell r="J85">
            <v>0</v>
          </cell>
          <cell r="K85">
            <v>0</v>
          </cell>
          <cell r="L85">
            <v>0</v>
          </cell>
          <cell r="M85">
            <v>0</v>
          </cell>
        </row>
        <row r="86">
          <cell r="A86" t="str">
            <v>07.07</v>
          </cell>
          <cell r="B86" t="str">
            <v>IOPES</v>
          </cell>
          <cell r="C86">
            <v>200254</v>
          </cell>
          <cell r="D86" t="str">
            <v>Fornecimento e assentamento de ladrilho hidráulico ranhurado, vermelho, dim. 20x20 cm, esp. 1.5cm, assentado com pasta de cimento colante, exclusive regularização e lastro</v>
          </cell>
          <cell r="E86" t="str">
            <v>M2</v>
          </cell>
          <cell r="F86">
            <v>24.84</v>
          </cell>
          <cell r="G86">
            <v>60.38</v>
          </cell>
          <cell r="H86">
            <v>1499.72</v>
          </cell>
          <cell r="I86">
            <v>0</v>
          </cell>
          <cell r="J86">
            <v>0</v>
          </cell>
          <cell r="K86">
            <v>0</v>
          </cell>
          <cell r="L86">
            <v>0</v>
          </cell>
          <cell r="M86">
            <v>0</v>
          </cell>
        </row>
        <row r="87">
          <cell r="A87" t="str">
            <v>007</v>
          </cell>
          <cell r="B87">
            <v>0</v>
          </cell>
          <cell r="C87">
            <v>0</v>
          </cell>
          <cell r="D87" t="str">
            <v>SUB-TOTAL 07</v>
          </cell>
          <cell r="E87">
            <v>0</v>
          </cell>
          <cell r="F87">
            <v>0</v>
          </cell>
          <cell r="G87">
            <v>0</v>
          </cell>
          <cell r="H87">
            <v>52037.18</v>
          </cell>
          <cell r="I87">
            <v>0</v>
          </cell>
          <cell r="J87">
            <v>0</v>
          </cell>
          <cell r="K87">
            <v>0</v>
          </cell>
          <cell r="L87">
            <v>0</v>
          </cell>
          <cell r="M87">
            <v>0</v>
          </cell>
        </row>
        <row r="88">
          <cell r="A88">
            <v>8</v>
          </cell>
          <cell r="B88">
            <v>0</v>
          </cell>
          <cell r="C88">
            <v>0</v>
          </cell>
          <cell r="D88" t="str">
            <v>INSTALAÇÕES ELÉTRICAS</v>
          </cell>
          <cell r="E88">
            <v>0</v>
          </cell>
          <cell r="F88">
            <v>0</v>
          </cell>
          <cell r="G88">
            <v>0</v>
          </cell>
          <cell r="H88">
            <v>0</v>
          </cell>
          <cell r="J88">
            <v>0</v>
          </cell>
          <cell r="K88">
            <v>0</v>
          </cell>
          <cell r="L88">
            <v>0</v>
          </cell>
          <cell r="M88">
            <v>0</v>
          </cell>
        </row>
        <row r="89">
          <cell r="A89" t="str">
            <v>08.01</v>
          </cell>
          <cell r="B89" t="str">
            <v>COMPOSIÇÃO</v>
          </cell>
          <cell r="C89" t="str">
            <v>CPU 02</v>
          </cell>
          <cell r="D89" t="str">
            <v>ENTRADA DE ENERGIA ELÉTRICA AÉREA BIFÁSICA 50A COM POSTE DE CONCRETO, INCLUSIVE CABEAMENTO, CAIXA DE PROTEÇÃO PARA MEDIDOR E ATERRAMENTO.</v>
          </cell>
          <cell r="E89" t="str">
            <v>UN</v>
          </cell>
          <cell r="F89">
            <v>1</v>
          </cell>
          <cell r="G89">
            <v>1002.3073602000001</v>
          </cell>
          <cell r="H89">
            <v>1002.31</v>
          </cell>
          <cell r="I89">
            <v>0</v>
          </cell>
          <cell r="J89">
            <v>0</v>
          </cell>
          <cell r="K89">
            <v>0</v>
          </cell>
          <cell r="L89">
            <v>0</v>
          </cell>
          <cell r="M89">
            <v>0</v>
          </cell>
        </row>
        <row r="90">
          <cell r="A90" t="str">
            <v>08.02</v>
          </cell>
          <cell r="B90" t="str">
            <v>COMPOSIÇÃO</v>
          </cell>
          <cell r="C90" t="str">
            <v>CPU 03</v>
          </cell>
          <cell r="D90" t="str">
            <v>QUADRO DE DISTRIBUICAO DE ENERGIA DE EMBUTIR, EM CHAPA METALICA, PARA 18 DISJUNTORES TERMOMAGNETICOS BIPOLARES, COM BARRAMENTO TRIFASICO E NEUTRO, FORNECIMENTO E INSTALACAO</v>
          </cell>
          <cell r="E90" t="str">
            <v>UN</v>
          </cell>
          <cell r="F90">
            <v>1</v>
          </cell>
          <cell r="G90">
            <v>341.89411799999999</v>
          </cell>
          <cell r="H90">
            <v>341.89</v>
          </cell>
          <cell r="I90">
            <v>0</v>
          </cell>
          <cell r="J90">
            <v>0</v>
          </cell>
          <cell r="K90">
            <v>0</v>
          </cell>
          <cell r="L90">
            <v>0</v>
          </cell>
          <cell r="M90">
            <v>0</v>
          </cell>
        </row>
        <row r="91">
          <cell r="A91" t="str">
            <v>08.03</v>
          </cell>
          <cell r="B91" t="str">
            <v>SINAPI</v>
          </cell>
          <cell r="C91" t="str">
            <v>74130/003</v>
          </cell>
          <cell r="D91" t="str">
            <v>DISJUNTOR TERMOMAGNETICO BIPOLAR PADRAO NEMA (AMERICANO) 10 A 50A 240V, FORNECIMENTO E INSTALACAO</v>
          </cell>
          <cell r="E91" t="str">
            <v>UN</v>
          </cell>
          <cell r="F91">
            <v>14</v>
          </cell>
          <cell r="G91">
            <v>73.930000000000007</v>
          </cell>
          <cell r="H91">
            <v>1034.97</v>
          </cell>
          <cell r="J91">
            <v>0</v>
          </cell>
          <cell r="K91">
            <v>0</v>
          </cell>
          <cell r="L91">
            <v>0</v>
          </cell>
          <cell r="M91">
            <v>0</v>
          </cell>
        </row>
        <row r="92">
          <cell r="A92" t="str">
            <v>08.04</v>
          </cell>
          <cell r="B92" t="str">
            <v>SINAPI</v>
          </cell>
          <cell r="C92" t="str">
            <v>74130/005</v>
          </cell>
          <cell r="D92" t="str">
            <v>DISJUNTOR TERMOMAGNETICO TRIPOLAR PADRAO NEMA (AMERICANO) 60 A 100A 240V, FORNECIMENTO E INSTALACAO</v>
          </cell>
          <cell r="E92" t="str">
            <v>UN</v>
          </cell>
          <cell r="F92">
            <v>1</v>
          </cell>
          <cell r="G92">
            <v>141.62</v>
          </cell>
          <cell r="H92">
            <v>141.62</v>
          </cell>
          <cell r="J92">
            <v>0</v>
          </cell>
          <cell r="K92">
            <v>0</v>
          </cell>
          <cell r="L92">
            <v>0</v>
          </cell>
          <cell r="M92">
            <v>0</v>
          </cell>
        </row>
        <row r="93">
          <cell r="A93" t="str">
            <v>08.05</v>
          </cell>
          <cell r="B93" t="str">
            <v>SINAPI</v>
          </cell>
          <cell r="C93">
            <v>91844</v>
          </cell>
          <cell r="D93" t="str">
            <v>ELETRODUTO FLEXÍVEL CORRUGADO, PVC, DN 25 MM (3/4"), PARA CIRCUITOS TERMINAIS, INSTALADO EM LAJE - FORNECIMENTO E INSTALAÇÃO. AF_12/2015</v>
          </cell>
          <cell r="E93" t="str">
            <v>M</v>
          </cell>
          <cell r="F93">
            <v>127.9</v>
          </cell>
          <cell r="G93">
            <v>5.76</v>
          </cell>
          <cell r="H93">
            <v>736.77</v>
          </cell>
          <cell r="J93">
            <v>0</v>
          </cell>
          <cell r="K93">
            <v>0</v>
          </cell>
          <cell r="L93">
            <v>0</v>
          </cell>
          <cell r="M93">
            <v>0</v>
          </cell>
        </row>
        <row r="94">
          <cell r="A94" t="str">
            <v>08.06</v>
          </cell>
          <cell r="B94" t="str">
            <v>SINAPI</v>
          </cell>
          <cell r="C94">
            <v>91846</v>
          </cell>
          <cell r="D94" t="str">
            <v>ELETRODUTO FLEXÍVEL CORRUGADO, PVC, DN 32 MM (1"), PARA CIRCUITOS TERMINAIS, INSTALADO EM LAJE - FORNECIMENTO E INSTALAÇÃO. AF_12/2015</v>
          </cell>
          <cell r="E94" t="str">
            <v>M</v>
          </cell>
          <cell r="F94">
            <v>46.9</v>
          </cell>
          <cell r="G94">
            <v>7.94</v>
          </cell>
          <cell r="H94">
            <v>372.19</v>
          </cell>
          <cell r="J94">
            <v>0</v>
          </cell>
          <cell r="K94">
            <v>0</v>
          </cell>
          <cell r="L94">
            <v>0</v>
          </cell>
          <cell r="M94">
            <v>0</v>
          </cell>
        </row>
        <row r="95">
          <cell r="A95" t="str">
            <v>08.07</v>
          </cell>
          <cell r="B95" t="str">
            <v>SINAPI</v>
          </cell>
          <cell r="C95">
            <v>93008</v>
          </cell>
          <cell r="D95" t="str">
            <v>ELETRODUTO RÍGIDO ROSCÁVEL, PVC, DN 50 MM (1 1/2") - FORNECIMENTO E INSTALAÇÃO. AF_12/2015</v>
          </cell>
          <cell r="E95" t="str">
            <v>M</v>
          </cell>
          <cell r="F95">
            <v>4.2</v>
          </cell>
          <cell r="G95">
            <v>12.82</v>
          </cell>
          <cell r="H95">
            <v>53.85</v>
          </cell>
          <cell r="J95">
            <v>0</v>
          </cell>
          <cell r="K95">
            <v>0</v>
          </cell>
          <cell r="L95">
            <v>0</v>
          </cell>
          <cell r="M95">
            <v>0</v>
          </cell>
        </row>
        <row r="96">
          <cell r="A96" t="str">
            <v>08.08</v>
          </cell>
          <cell r="B96" t="str">
            <v>IOPES</v>
          </cell>
          <cell r="C96">
            <v>150835</v>
          </cell>
          <cell r="D96" t="str">
            <v>Eletrocalha perfurada em chapa de aço galvanizado nº16, 150x50mm, sem tampa</v>
          </cell>
          <cell r="E96" t="str">
            <v>M</v>
          </cell>
          <cell r="F96">
            <v>88.4</v>
          </cell>
          <cell r="G96">
            <v>39.6</v>
          </cell>
          <cell r="H96">
            <v>3500.38</v>
          </cell>
          <cell r="J96">
            <v>0</v>
          </cell>
          <cell r="K96">
            <v>0</v>
          </cell>
          <cell r="L96">
            <v>0</v>
          </cell>
          <cell r="M96">
            <v>0</v>
          </cell>
        </row>
        <row r="97">
          <cell r="A97" t="str">
            <v>08.09</v>
          </cell>
          <cell r="B97" t="str">
            <v>IOPES</v>
          </cell>
          <cell r="C97">
            <v>150860</v>
          </cell>
          <cell r="D97" t="str">
            <v>Tampa de encaixe para eletrocalha em chapa de aço galvanizada 18, dim. 150mm</v>
          </cell>
          <cell r="E97" t="str">
            <v>M</v>
          </cell>
          <cell r="F97">
            <v>88.4</v>
          </cell>
          <cell r="G97">
            <v>19.11</v>
          </cell>
          <cell r="H97">
            <v>1689.32</v>
          </cell>
          <cell r="J97">
            <v>0</v>
          </cell>
          <cell r="K97">
            <v>0</v>
          </cell>
          <cell r="L97">
            <v>0</v>
          </cell>
          <cell r="M97">
            <v>0</v>
          </cell>
        </row>
        <row r="98">
          <cell r="A98" t="str">
            <v>08.10</v>
          </cell>
          <cell r="B98" t="str">
            <v>SINAPI</v>
          </cell>
          <cell r="C98">
            <v>91926</v>
          </cell>
          <cell r="D98" t="str">
            <v>CABO DE COBRE FLEXÍVEL ISOLADO, 2,5 MM², ANTI-CHAMA 450/750 V, PARA CIRCUITOS TERMINAIS - FORNECIMENTO E INSTALAÇÃO. AF_12/2015</v>
          </cell>
          <cell r="E98" t="str">
            <v>M</v>
          </cell>
          <cell r="F98">
            <v>195.18</v>
          </cell>
          <cell r="G98">
            <v>2.72</v>
          </cell>
          <cell r="H98">
            <v>531.33000000000004</v>
          </cell>
          <cell r="I98">
            <v>0</v>
          </cell>
          <cell r="J98">
            <v>0</v>
          </cell>
          <cell r="K98">
            <v>0</v>
          </cell>
          <cell r="L98">
            <v>0</v>
          </cell>
          <cell r="M98">
            <v>0</v>
          </cell>
        </row>
        <row r="99">
          <cell r="A99" t="str">
            <v>08.11</v>
          </cell>
          <cell r="B99" t="str">
            <v>SINAPI</v>
          </cell>
          <cell r="C99">
            <v>92982</v>
          </cell>
          <cell r="D99" t="str">
            <v>CABO DE COBRE FLEXÍVEL ISOLADO, 16 MM², ANTI-CHAMA 0,6/1,0 KV, PARA DISTRIBUIÇÃO - FORNECIMENTO E INSTALAÇÃO. AF_12/2015</v>
          </cell>
          <cell r="E99" t="str">
            <v>M</v>
          </cell>
          <cell r="F99">
            <v>37.1</v>
          </cell>
          <cell r="G99">
            <v>8.8800000000000008</v>
          </cell>
          <cell r="H99">
            <v>329.59</v>
          </cell>
          <cell r="I99">
            <v>0</v>
          </cell>
          <cell r="J99">
            <v>0</v>
          </cell>
          <cell r="K99">
            <v>0</v>
          </cell>
          <cell r="L99">
            <v>0</v>
          </cell>
          <cell r="M99">
            <v>0</v>
          </cell>
        </row>
        <row r="100">
          <cell r="A100" t="str">
            <v>08.12</v>
          </cell>
          <cell r="B100" t="str">
            <v>SINAPI</v>
          </cell>
          <cell r="C100">
            <v>92984</v>
          </cell>
          <cell r="D100" t="str">
            <v>CABO DE COBRE FLEXÍVEL ISOLADO, 25 MM², ANTI-CHAMA 0,6/1,0 KV, PARA DISTRIBUIÇÃO - FORNECIMENTO E INSTALAÇÃO. AF_12/2015</v>
          </cell>
          <cell r="E100" t="str">
            <v>M</v>
          </cell>
          <cell r="F100">
            <v>111.3</v>
          </cell>
          <cell r="G100">
            <v>15.42</v>
          </cell>
          <cell r="H100">
            <v>1716.49</v>
          </cell>
          <cell r="I100">
            <v>0</v>
          </cell>
          <cell r="J100">
            <v>0</v>
          </cell>
          <cell r="K100">
            <v>0</v>
          </cell>
          <cell r="L100">
            <v>0</v>
          </cell>
          <cell r="M100">
            <v>0</v>
          </cell>
        </row>
        <row r="101">
          <cell r="A101" t="str">
            <v>08.13</v>
          </cell>
          <cell r="B101" t="str">
            <v>SINAPI</v>
          </cell>
          <cell r="C101">
            <v>93128</v>
          </cell>
          <cell r="D101" t="str">
            <v>PONTO DE ILUMINAÇÃO RESIDENCIAL INCLUINDO INTERRUPTOR SIMPLES, CAIXA ELÉTRICA, ELETRODUTO, CABO, RASGO, QUEBRA E CHUMBAMENTO (EXCLUINDO LUMINÁRIA E LÂMPADA). AF_01/2016</v>
          </cell>
          <cell r="E101" t="str">
            <v>UN</v>
          </cell>
          <cell r="F101">
            <v>9</v>
          </cell>
          <cell r="G101">
            <v>123.11</v>
          </cell>
          <cell r="H101">
            <v>1107.99</v>
          </cell>
          <cell r="J101">
            <v>0</v>
          </cell>
          <cell r="K101">
            <v>0</v>
          </cell>
          <cell r="L101">
            <v>0</v>
          </cell>
          <cell r="M101">
            <v>0</v>
          </cell>
        </row>
        <row r="102">
          <cell r="A102" t="str">
            <v>08.14</v>
          </cell>
          <cell r="B102" t="str">
            <v>SINAPI</v>
          </cell>
          <cell r="C102">
            <v>93143</v>
          </cell>
          <cell r="D102" t="str">
            <v>PONTO DE TOMADA RESIDENCIAL INCLUINDO TOMADA 20A/250V, CAIXA ELÉTRICA, ELETRODUTO, CABO, RASGO, QUEBRA E CHUMBAMENTO. AF_01/2016</v>
          </cell>
          <cell r="E102" t="str">
            <v>UN</v>
          </cell>
          <cell r="F102">
            <v>15</v>
          </cell>
          <cell r="G102">
            <v>147.49</v>
          </cell>
          <cell r="H102">
            <v>2212.33</v>
          </cell>
          <cell r="J102">
            <v>0</v>
          </cell>
          <cell r="K102">
            <v>0</v>
          </cell>
          <cell r="L102">
            <v>0</v>
          </cell>
          <cell r="M102">
            <v>0</v>
          </cell>
        </row>
        <row r="103">
          <cell r="A103" t="str">
            <v>08.15</v>
          </cell>
          <cell r="B103" t="str">
            <v>SINAPI</v>
          </cell>
          <cell r="C103">
            <v>93144</v>
          </cell>
          <cell r="D103" t="str">
            <v>PONTO DE UTILIZAÇÃO DE EQUIPAMENTOS ELÉTRICOS, RESIDENCIAL, INCLUINDO SUPORTE E PLACA, CAIXA ELÉTRICA, ELETRODUTO, CABO, RASGO, QUEBRA E CHUMBAMENTO. AF_01/2016</v>
          </cell>
          <cell r="E103" t="str">
            <v>UN</v>
          </cell>
          <cell r="F103">
            <v>3</v>
          </cell>
          <cell r="G103">
            <v>178.81</v>
          </cell>
          <cell r="H103">
            <v>536.41999999999996</v>
          </cell>
          <cell r="J103">
            <v>0</v>
          </cell>
          <cell r="K103">
            <v>0</v>
          </cell>
          <cell r="L103">
            <v>0</v>
          </cell>
          <cell r="M103">
            <v>0</v>
          </cell>
        </row>
        <row r="104">
          <cell r="A104" t="str">
            <v>08.16</v>
          </cell>
          <cell r="B104" t="str">
            <v>SINAPI</v>
          </cell>
          <cell r="C104" t="str">
            <v>73953/006</v>
          </cell>
          <cell r="D104" t="str">
            <v>LUMINARIA TIPO CALHA, DE SOBREPOR, COM REATOR DE PARTIDA RAPIDA E LAMPADA FLUORESCENTE 2X40W, COMPLETA, FORNECIMENTO E INSTALACAO</v>
          </cell>
          <cell r="E104" t="str">
            <v>UN</v>
          </cell>
          <cell r="F104">
            <v>4</v>
          </cell>
          <cell r="G104">
            <v>120.48</v>
          </cell>
          <cell r="H104">
            <v>481.94</v>
          </cell>
          <cell r="J104">
            <v>0</v>
          </cell>
          <cell r="K104">
            <v>0</v>
          </cell>
          <cell r="L104">
            <v>0</v>
          </cell>
          <cell r="M104">
            <v>0</v>
          </cell>
        </row>
        <row r="105">
          <cell r="A105" t="str">
            <v>08.17</v>
          </cell>
          <cell r="B105" t="str">
            <v>SINAPI</v>
          </cell>
          <cell r="C105" t="str">
            <v>74041/002</v>
          </cell>
          <cell r="D105" t="str">
            <v xml:space="preserve">LUMINARIA GLOBO VIDRO LEITOSO/PLAFONIER/BOCAL/LAMPADA FLUORESCENTE 40W </v>
          </cell>
          <cell r="E105" t="str">
            <v>UN</v>
          </cell>
          <cell r="F105">
            <v>5</v>
          </cell>
          <cell r="G105">
            <v>79.92</v>
          </cell>
          <cell r="H105">
            <v>399.59</v>
          </cell>
          <cell r="J105">
            <v>0</v>
          </cell>
          <cell r="K105">
            <v>0</v>
          </cell>
          <cell r="L105">
            <v>0</v>
          </cell>
          <cell r="M105">
            <v>0</v>
          </cell>
        </row>
        <row r="106">
          <cell r="A106" t="str">
            <v>08.18</v>
          </cell>
          <cell r="B106" t="str">
            <v>SINAPI</v>
          </cell>
          <cell r="C106" t="str">
            <v>74082/001</v>
          </cell>
          <cell r="D106" t="str">
            <v>REFLETOR REDONDO EM ALUMINIO COM SUPORTE E ALCA REGULAVEL PARA FIXACAO, COM LAMPADA VAPOR DE MERCURIO 250W</v>
          </cell>
          <cell r="E106" t="str">
            <v>UN</v>
          </cell>
          <cell r="F106">
            <v>3</v>
          </cell>
          <cell r="G106">
            <v>285.8</v>
          </cell>
          <cell r="H106">
            <v>857.41</v>
          </cell>
          <cell r="J106">
            <v>0</v>
          </cell>
          <cell r="K106">
            <v>0</v>
          </cell>
          <cell r="L106">
            <v>0</v>
          </cell>
          <cell r="M106">
            <v>0</v>
          </cell>
        </row>
        <row r="107">
          <cell r="A107" t="str">
            <v>08.19</v>
          </cell>
          <cell r="B107" t="str">
            <v>SINAPI</v>
          </cell>
          <cell r="C107" t="str">
            <v>74246/001</v>
          </cell>
          <cell r="D107" t="str">
            <v>REFLETOR RETANGULAR FECHADO COM LAMPADA VAPOR METALICO 400 W</v>
          </cell>
          <cell r="E107" t="str">
            <v>UN</v>
          </cell>
          <cell r="F107">
            <v>10</v>
          </cell>
          <cell r="G107">
            <v>322.58</v>
          </cell>
          <cell r="H107">
            <v>3225.77</v>
          </cell>
          <cell r="J107">
            <v>0</v>
          </cell>
          <cell r="K107">
            <v>0</v>
          </cell>
          <cell r="L107">
            <v>0</v>
          </cell>
          <cell r="M107">
            <v>0</v>
          </cell>
        </row>
        <row r="108">
          <cell r="A108" t="str">
            <v>008</v>
          </cell>
          <cell r="B108">
            <v>0</v>
          </cell>
          <cell r="C108">
            <v>0</v>
          </cell>
          <cell r="D108" t="str">
            <v>SUB-TOTAL 08</v>
          </cell>
          <cell r="E108">
            <v>0</v>
          </cell>
          <cell r="F108">
            <v>0</v>
          </cell>
          <cell r="G108">
            <v>0</v>
          </cell>
          <cell r="H108">
            <v>20272.16</v>
          </cell>
          <cell r="J108">
            <v>0</v>
          </cell>
          <cell r="K108">
            <v>0</v>
          </cell>
          <cell r="L108">
            <v>0</v>
          </cell>
          <cell r="M108">
            <v>0</v>
          </cell>
        </row>
        <row r="109">
          <cell r="A109">
            <v>9</v>
          </cell>
          <cell r="B109">
            <v>0</v>
          </cell>
          <cell r="C109">
            <v>0</v>
          </cell>
          <cell r="D109" t="str">
            <v>INSTALAÇÃO SPDA</v>
          </cell>
          <cell r="E109">
            <v>0</v>
          </cell>
          <cell r="F109">
            <v>0</v>
          </cell>
          <cell r="G109">
            <v>0</v>
          </cell>
          <cell r="H109">
            <v>0</v>
          </cell>
          <cell r="I109">
            <v>0</v>
          </cell>
          <cell r="J109">
            <v>0</v>
          </cell>
          <cell r="K109">
            <v>0</v>
          </cell>
          <cell r="L109">
            <v>0</v>
          </cell>
          <cell r="M109">
            <v>0</v>
          </cell>
        </row>
        <row r="110">
          <cell r="A110" t="str">
            <v>09.01</v>
          </cell>
          <cell r="B110" t="str">
            <v>IOPES</v>
          </cell>
          <cell r="C110">
            <v>160333</v>
          </cell>
          <cell r="D110" t="str">
            <v>Cabo de cobre nú 50 mm2, ref. TEL-5750, marca de referência Termotécnica ou equivalente, inclusive abertura e fechamento de vala para cabo dimensões 50x20cm</v>
          </cell>
          <cell r="E110" t="str">
            <v>M</v>
          </cell>
          <cell r="F110">
            <v>47.3</v>
          </cell>
          <cell r="G110">
            <v>43.65</v>
          </cell>
          <cell r="H110">
            <v>2064.85</v>
          </cell>
          <cell r="J110">
            <v>0</v>
          </cell>
          <cell r="K110">
            <v>0</v>
          </cell>
          <cell r="L110">
            <v>0</v>
          </cell>
          <cell r="M110">
            <v>0</v>
          </cell>
        </row>
        <row r="111">
          <cell r="A111" t="str">
            <v>09.02</v>
          </cell>
          <cell r="B111" t="str">
            <v>IOPES</v>
          </cell>
          <cell r="C111">
            <v>160309</v>
          </cell>
          <cell r="D111" t="str">
            <v>Terminal aéreo em latão (captor), com conector e fixação horizontal 5/16"x250mm, ref. TEL-024, inclusive vedação dos furos com poliuretano ref. TEL 5905, marca de ref. Termotécnica ou equivalente</v>
          </cell>
          <cell r="E111" t="str">
            <v>UN</v>
          </cell>
          <cell r="F111">
            <v>12</v>
          </cell>
          <cell r="G111">
            <v>43.37</v>
          </cell>
          <cell r="H111">
            <v>520.4</v>
          </cell>
          <cell r="J111">
            <v>0</v>
          </cell>
          <cell r="K111">
            <v>0</v>
          </cell>
          <cell r="L111">
            <v>0</v>
          </cell>
          <cell r="M111">
            <v>0</v>
          </cell>
        </row>
        <row r="112">
          <cell r="A112" t="str">
            <v>09.03</v>
          </cell>
          <cell r="B112" t="str">
            <v>IOPES</v>
          </cell>
          <cell r="C112">
            <v>160324</v>
          </cell>
          <cell r="D112" t="str">
            <v>Caixa de equalização de potenciais para uso interno e externo com cinco (5) terminais para aterramento (BEP), em polipropileno, ref. TEL-902, marca de referência Termotécnica ou equivalente</v>
          </cell>
          <cell r="E112" t="str">
            <v>UN</v>
          </cell>
          <cell r="F112">
            <v>2</v>
          </cell>
          <cell r="G112">
            <v>240.77</v>
          </cell>
          <cell r="H112">
            <v>481.53</v>
          </cell>
          <cell r="J112">
            <v>0</v>
          </cell>
          <cell r="K112">
            <v>0</v>
          </cell>
          <cell r="L112">
            <v>0</v>
          </cell>
          <cell r="M112">
            <v>0</v>
          </cell>
        </row>
        <row r="113">
          <cell r="A113" t="str">
            <v>09.04</v>
          </cell>
          <cell r="B113" t="str">
            <v>IOPES</v>
          </cell>
          <cell r="C113">
            <v>160328</v>
          </cell>
          <cell r="D113" t="str">
            <v>Terminal estanhado de 1 compressão 1 furo, 35mm², ref. TEL-5135, marca de referência Termotécnica ouequivalente</v>
          </cell>
          <cell r="E113" t="str">
            <v xml:space="preserve">UN </v>
          </cell>
          <cell r="F113">
            <v>12</v>
          </cell>
          <cell r="G113">
            <v>17.350000000000001</v>
          </cell>
          <cell r="H113">
            <v>208.23</v>
          </cell>
          <cell r="J113">
            <v>0</v>
          </cell>
          <cell r="K113">
            <v>0</v>
          </cell>
          <cell r="L113">
            <v>0</v>
          </cell>
          <cell r="M113">
            <v>0</v>
          </cell>
        </row>
        <row r="114">
          <cell r="A114" t="str">
            <v>09.05</v>
          </cell>
          <cell r="B114" t="str">
            <v>IOPES</v>
          </cell>
          <cell r="C114">
            <v>160318</v>
          </cell>
          <cell r="D114" t="str">
            <v>Cabo de cobre nú 35mm2, ref. TEL 5735, marca de referência Termotécnica ou equivalente</v>
          </cell>
          <cell r="E114" t="str">
            <v>M</v>
          </cell>
          <cell r="F114">
            <v>1.5</v>
          </cell>
          <cell r="G114">
            <v>23.24</v>
          </cell>
          <cell r="H114">
            <v>34.86</v>
          </cell>
          <cell r="J114">
            <v>0</v>
          </cell>
          <cell r="K114">
            <v>0</v>
          </cell>
          <cell r="L114">
            <v>0</v>
          </cell>
          <cell r="M114">
            <v>0</v>
          </cell>
        </row>
        <row r="115">
          <cell r="A115" t="str">
            <v>09.06</v>
          </cell>
          <cell r="B115" t="str">
            <v>COMPOSIÇÃO</v>
          </cell>
          <cell r="C115" t="str">
            <v>CPU 04</v>
          </cell>
          <cell r="D115" t="str">
            <v xml:space="preserve"> Instalação de barras redondas de aço galvanizado a quente ø 3/8" - 70 mm RE-BAR para SPDA estrutural com fixação mecânica por grampos galvanizados</v>
          </cell>
          <cell r="E115" t="str">
            <v>M</v>
          </cell>
          <cell r="F115">
            <v>326.69999999999993</v>
          </cell>
          <cell r="G115">
            <v>20.81</v>
          </cell>
          <cell r="H115">
            <v>6799.57</v>
          </cell>
          <cell r="J115">
            <v>0</v>
          </cell>
          <cell r="K115">
            <v>0</v>
          </cell>
          <cell r="L115">
            <v>0</v>
          </cell>
          <cell r="M115">
            <v>0</v>
          </cell>
        </row>
        <row r="116">
          <cell r="A116" t="str">
            <v>009</v>
          </cell>
          <cell r="B116">
            <v>0</v>
          </cell>
          <cell r="C116">
            <v>0</v>
          </cell>
          <cell r="D116" t="str">
            <v>SUB-TOTAL 09</v>
          </cell>
          <cell r="E116">
            <v>0</v>
          </cell>
          <cell r="F116">
            <v>0</v>
          </cell>
          <cell r="G116">
            <v>0</v>
          </cell>
          <cell r="H116">
            <v>10109.44</v>
          </cell>
          <cell r="J116">
            <v>0</v>
          </cell>
          <cell r="K116">
            <v>0</v>
          </cell>
          <cell r="L116">
            <v>0</v>
          </cell>
          <cell r="M116">
            <v>0</v>
          </cell>
        </row>
        <row r="117">
          <cell r="A117">
            <v>10</v>
          </cell>
          <cell r="B117">
            <v>0</v>
          </cell>
          <cell r="C117">
            <v>0</v>
          </cell>
          <cell r="D117" t="str">
            <v>INSTALAÇÕES HIDROSSANITÁRIAS</v>
          </cell>
          <cell r="E117">
            <v>0</v>
          </cell>
          <cell r="F117">
            <v>0</v>
          </cell>
          <cell r="G117">
            <v>0</v>
          </cell>
          <cell r="H117">
            <v>0</v>
          </cell>
          <cell r="J117">
            <v>0</v>
          </cell>
          <cell r="K117">
            <v>0</v>
          </cell>
          <cell r="L117">
            <v>0</v>
          </cell>
          <cell r="M117">
            <v>0</v>
          </cell>
        </row>
        <row r="118">
          <cell r="A118" t="str">
            <v>10.01</v>
          </cell>
          <cell r="B118" t="str">
            <v>SINAPI</v>
          </cell>
          <cell r="C118" t="str">
            <v>89355</v>
          </cell>
          <cell r="D118" t="str">
            <v>TUBO, PVC, SOLDÁVEL, DN 20MM, INSTALADO EM RAMAL OU SUB-RAMAL DE ÁGUA - FORNECIMENTO E INSTALAÇÃO. AF_12/2014</v>
          </cell>
          <cell r="E118" t="str">
            <v>M</v>
          </cell>
          <cell r="F118">
            <v>14.25</v>
          </cell>
          <cell r="G118">
            <v>16.02</v>
          </cell>
          <cell r="H118">
            <v>228.25</v>
          </cell>
          <cell r="J118">
            <v>0</v>
          </cell>
          <cell r="K118">
            <v>0</v>
          </cell>
          <cell r="L118">
            <v>0</v>
          </cell>
          <cell r="M118">
            <v>0</v>
          </cell>
        </row>
        <row r="119">
          <cell r="A119" t="str">
            <v>10.02</v>
          </cell>
          <cell r="B119" t="str">
            <v>SINAPI</v>
          </cell>
          <cell r="C119" t="str">
            <v>89356</v>
          </cell>
          <cell r="D119" t="str">
            <v>TUBO, PVC, SOLDÁVEL, DN 25MM, INSTALADO EM RAMAL OU SUB-RAMAL DE ÁGUA - FORNECIMENTO E INSTALAÇÃO. AF_12/2014</v>
          </cell>
          <cell r="E119" t="str">
            <v>M</v>
          </cell>
          <cell r="F119">
            <v>69.75</v>
          </cell>
          <cell r="G119">
            <v>19.059999999999999</v>
          </cell>
          <cell r="H119">
            <v>1329.15</v>
          </cell>
          <cell r="J119">
            <v>0</v>
          </cell>
          <cell r="K119">
            <v>0</v>
          </cell>
          <cell r="L119">
            <v>0</v>
          </cell>
          <cell r="M119">
            <v>0</v>
          </cell>
        </row>
        <row r="120">
          <cell r="A120" t="str">
            <v>10.03</v>
          </cell>
          <cell r="B120" t="str">
            <v>SINAPI</v>
          </cell>
          <cell r="C120" t="str">
            <v>89357</v>
          </cell>
          <cell r="D120" t="str">
            <v>TUBO, PVC, SOLDÁVEL, DN 32MM, INSTALADO EM RAMAL OU SUB-RAMAL DE ÁGUA - FORNECIMENTO E INSTALAÇÃO. AF_12/2014</v>
          </cell>
          <cell r="E120" t="str">
            <v>M</v>
          </cell>
          <cell r="F120">
            <v>19.059999999999999</v>
          </cell>
          <cell r="G120">
            <v>26.53</v>
          </cell>
          <cell r="H120">
            <v>505.66</v>
          </cell>
          <cell r="J120">
            <v>0</v>
          </cell>
          <cell r="K120">
            <v>0</v>
          </cell>
          <cell r="L120">
            <v>0</v>
          </cell>
          <cell r="M120">
            <v>0</v>
          </cell>
        </row>
        <row r="121">
          <cell r="A121" t="str">
            <v>10.04</v>
          </cell>
          <cell r="B121" t="str">
            <v>SINAPI</v>
          </cell>
          <cell r="C121" t="str">
            <v>89448</v>
          </cell>
          <cell r="D121" t="str">
            <v>TUBO, PVC, SOLDÁVEL, DN 40MM, INSTALADO EM PRUMADA DE ÁGUA - FORNECIMENTO E INSTALAÇÃO. AF_12/2014</v>
          </cell>
          <cell r="E121" t="str">
            <v>M</v>
          </cell>
          <cell r="F121">
            <v>23.78</v>
          </cell>
          <cell r="G121">
            <v>13.54</v>
          </cell>
          <cell r="H121">
            <v>321.94</v>
          </cell>
          <cell r="J121">
            <v>0</v>
          </cell>
          <cell r="K121">
            <v>0</v>
          </cell>
          <cell r="L121">
            <v>0</v>
          </cell>
          <cell r="M121">
            <v>0</v>
          </cell>
        </row>
        <row r="122">
          <cell r="A122" t="str">
            <v>10.05</v>
          </cell>
          <cell r="B122" t="str">
            <v>SINAPI</v>
          </cell>
          <cell r="C122" t="str">
            <v>89353</v>
          </cell>
          <cell r="D122" t="str">
            <v>REGISTRO DE GAVETA BRUTO, LATÃO, ROSCÁVEL, 3/4", FORNECIDO E INSTALADO EM RAMAL DE ÁGUA. AF_12/2014</v>
          </cell>
          <cell r="E122" t="str">
            <v>UN</v>
          </cell>
          <cell r="F122">
            <v>2</v>
          </cell>
          <cell r="G122">
            <v>34.15</v>
          </cell>
          <cell r="H122">
            <v>68.3</v>
          </cell>
          <cell r="J122">
            <v>0</v>
          </cell>
          <cell r="K122">
            <v>0</v>
          </cell>
          <cell r="L122">
            <v>0</v>
          </cell>
          <cell r="M122">
            <v>0</v>
          </cell>
        </row>
        <row r="123">
          <cell r="A123" t="str">
            <v>10.06</v>
          </cell>
          <cell r="B123" t="str">
            <v>SINAPI</v>
          </cell>
          <cell r="C123" t="str">
            <v>94495</v>
          </cell>
          <cell r="D123" t="str">
            <v>REGISTRO DE GAVETA BRUTO, LATÃO, ROSCÁVEL, 1, INSTALADO EM RESERVAÇÃO DE ÁGUA DE EDIFICAÇÃO QUE POSSUA RESERVATÓRIO DE FIBRA/FIBROCIMENTO FORNECIMENTO E INSTALAÇÃO. AF_06/2016</v>
          </cell>
          <cell r="E123" t="str">
            <v>UN</v>
          </cell>
          <cell r="F123">
            <v>5</v>
          </cell>
          <cell r="G123">
            <v>72.27</v>
          </cell>
          <cell r="H123">
            <v>361.37</v>
          </cell>
          <cell r="J123">
            <v>0</v>
          </cell>
          <cell r="K123">
            <v>0</v>
          </cell>
          <cell r="L123">
            <v>0</v>
          </cell>
          <cell r="M123">
            <v>0</v>
          </cell>
        </row>
        <row r="124">
          <cell r="A124" t="str">
            <v>10.07</v>
          </cell>
          <cell r="B124" t="str">
            <v>SINAPI</v>
          </cell>
          <cell r="C124" t="str">
            <v>94496</v>
          </cell>
          <cell r="D124" t="str">
            <v>REGISTRO DE GAVETA BRUTO, LATÃO, ROSCÁVEL, 1 1/4, INSTALADO EM RESERVAÇÃO DE ÁGUA DE EDIFICAÇÃO QUE POSSUA RESERVATÓRIO DE FIBRA/FIBROCIMENTO FORNECIMENTO E INSTALAÇÃO. AF_06/2016</v>
          </cell>
          <cell r="E124" t="str">
            <v>UN</v>
          </cell>
          <cell r="F124">
            <v>6</v>
          </cell>
          <cell r="G124">
            <v>87.83</v>
          </cell>
          <cell r="H124">
            <v>526.98</v>
          </cell>
          <cell r="J124">
            <v>0</v>
          </cell>
          <cell r="K124">
            <v>0</v>
          </cell>
          <cell r="L124">
            <v>0</v>
          </cell>
          <cell r="M124">
            <v>0</v>
          </cell>
        </row>
        <row r="125">
          <cell r="A125" t="str">
            <v>10.08</v>
          </cell>
          <cell r="B125" t="str">
            <v>SINAPI</v>
          </cell>
          <cell r="C125" t="str">
            <v>89349</v>
          </cell>
          <cell r="D125" t="str">
            <v>REGISTRO DE PRESSÃO BRUTO, LATÃO, ROSCÁVEL, 1/2", FORNECIDO E INSTALADO EM RAMAL DE ÁGUA. AF_12/2014</v>
          </cell>
          <cell r="E125" t="str">
            <v>UN</v>
          </cell>
          <cell r="F125">
            <v>3</v>
          </cell>
          <cell r="G125">
            <v>25.62</v>
          </cell>
          <cell r="H125">
            <v>76.86</v>
          </cell>
          <cell r="J125">
            <v>0</v>
          </cell>
          <cell r="K125">
            <v>0</v>
          </cell>
          <cell r="L125">
            <v>0</v>
          </cell>
          <cell r="M125">
            <v>0</v>
          </cell>
        </row>
        <row r="126">
          <cell r="A126" t="str">
            <v>10.09</v>
          </cell>
          <cell r="B126" t="str">
            <v>SINAPI</v>
          </cell>
          <cell r="C126" t="str">
            <v>89957</v>
          </cell>
          <cell r="D126" t="str">
            <v>PONTO DE CONSUMO TERMINAL DE ÁGUA FRIA (SUBRAMAL) COM TUBULAÇÃO DE PVC, DN 25 MM, INSTALADO EM RAMAL DE ÁGUA, INCLUSOS RASGO E CHUMBAMENTO EM ALVENARIA. AF_12/2014</v>
          </cell>
          <cell r="E126" t="str">
            <v>UN</v>
          </cell>
          <cell r="F126">
            <v>14</v>
          </cell>
          <cell r="G126">
            <v>120.5</v>
          </cell>
          <cell r="H126">
            <v>1686.96</v>
          </cell>
          <cell r="J126">
            <v>0</v>
          </cell>
          <cell r="K126">
            <v>0</v>
          </cell>
          <cell r="L126">
            <v>0</v>
          </cell>
          <cell r="M126">
            <v>0</v>
          </cell>
        </row>
        <row r="127">
          <cell r="A127" t="str">
            <v>10.10</v>
          </cell>
          <cell r="B127" t="str">
            <v>IOPES</v>
          </cell>
          <cell r="C127" t="str">
            <v>170548</v>
          </cell>
          <cell r="D127" t="str">
            <v>Reservatório de polietileno de 1500l, inclusive peça 6x16cm para apoio, exclusive flanges e torneira de bóia</v>
          </cell>
          <cell r="E127" t="str">
            <v>UN</v>
          </cell>
          <cell r="F127">
            <v>2</v>
          </cell>
          <cell r="G127">
            <v>1229.07</v>
          </cell>
          <cell r="H127">
            <v>2458.14</v>
          </cell>
          <cell r="J127">
            <v>0</v>
          </cell>
          <cell r="K127">
            <v>0</v>
          </cell>
          <cell r="L127">
            <v>0</v>
          </cell>
          <cell r="M127">
            <v>0</v>
          </cell>
        </row>
        <row r="128">
          <cell r="A128" t="str">
            <v>10.11</v>
          </cell>
          <cell r="B128" t="str">
            <v>SINAPI</v>
          </cell>
          <cell r="C128" t="str">
            <v>94796</v>
          </cell>
          <cell r="D128" t="str">
            <v>TORNEIRA DE BÓIA REAL, ROSCÁVEL, 3/4", FORNECIDA E INSTALADA EM RESERVAÇÃO DE ÁGUA. AF_06/2016</v>
          </cell>
          <cell r="E128" t="str">
            <v>UN</v>
          </cell>
          <cell r="F128">
            <v>2</v>
          </cell>
          <cell r="G128">
            <v>36.619999999999997</v>
          </cell>
          <cell r="H128">
            <v>73.23</v>
          </cell>
          <cell r="J128">
            <v>0</v>
          </cell>
          <cell r="K128">
            <v>0</v>
          </cell>
          <cell r="L128">
            <v>0</v>
          </cell>
          <cell r="M128">
            <v>0</v>
          </cell>
        </row>
        <row r="129">
          <cell r="A129" t="str">
            <v>10.12</v>
          </cell>
          <cell r="B129" t="str">
            <v>SINAPI</v>
          </cell>
          <cell r="C129" t="str">
            <v>94705</v>
          </cell>
          <cell r="D129" t="str">
            <v>ADAPTADOR COM FLANGE E ANEL DE VEDAÇÃO, PVC, SOLDÁVEL, DN 40 MM X 1 1/4 , INSTALADO EM RESERVAÇÃO DE ÁGUA DE EDIFICAÇÃO QUE POSSUA RESERVATÓRIO DE FIBRA/FIBROCIMENTO FORNECIMENTO E INSTALAÇÃO. AF_06/2016</v>
          </cell>
          <cell r="E129" t="str">
            <v>UN</v>
          </cell>
          <cell r="F129">
            <v>8</v>
          </cell>
          <cell r="G129">
            <v>37.03</v>
          </cell>
          <cell r="H129">
            <v>296.24</v>
          </cell>
          <cell r="J129">
            <v>0</v>
          </cell>
          <cell r="K129">
            <v>0</v>
          </cell>
          <cell r="L129">
            <v>0</v>
          </cell>
          <cell r="M129">
            <v>0</v>
          </cell>
        </row>
        <row r="130">
          <cell r="A130" t="str">
            <v>10.13</v>
          </cell>
          <cell r="B130" t="str">
            <v>SINAPI</v>
          </cell>
          <cell r="C130" t="str">
            <v>89711</v>
          </cell>
          <cell r="D130" t="str">
            <v>TUBO PVC, SERIE NORMAL, ESGOTO PREDIAL, DN 40 MM, FORNECIDO E INSTALADO EM RAMAL DE DESCARGA OU RAMAL DE ESGOTO SANITÁRIO. AF_12/2014</v>
          </cell>
          <cell r="E130" t="str">
            <v>M</v>
          </cell>
          <cell r="F130">
            <v>17.62</v>
          </cell>
          <cell r="G130">
            <v>17.18</v>
          </cell>
          <cell r="H130">
            <v>302.79000000000002</v>
          </cell>
          <cell r="J130">
            <v>0</v>
          </cell>
          <cell r="K130">
            <v>0</v>
          </cell>
          <cell r="L130">
            <v>0</v>
          </cell>
          <cell r="M130">
            <v>0</v>
          </cell>
        </row>
        <row r="131">
          <cell r="A131" t="str">
            <v>10.14</v>
          </cell>
          <cell r="B131" t="str">
            <v>SINAPI</v>
          </cell>
          <cell r="C131" t="str">
            <v>89712</v>
          </cell>
          <cell r="D131" t="str">
            <v>TUBO PVC, SERIE NORMAL, ESGOTO PREDIAL, DN 50 MM, FORNECIDO E INSTALADO EM RAMAL DE DESCARGA OU RAMAL DE ESGOTO SANITÁRIO. AF_12/2014</v>
          </cell>
          <cell r="E131" t="str">
            <v>M</v>
          </cell>
          <cell r="F131">
            <v>13.73</v>
          </cell>
          <cell r="G131">
            <v>25.72</v>
          </cell>
          <cell r="H131">
            <v>353.08</v>
          </cell>
          <cell r="J131">
            <v>0</v>
          </cell>
          <cell r="K131">
            <v>0</v>
          </cell>
          <cell r="L131">
            <v>0</v>
          </cell>
          <cell r="M131">
            <v>0</v>
          </cell>
        </row>
        <row r="132">
          <cell r="A132" t="str">
            <v>10.15</v>
          </cell>
          <cell r="B132" t="str">
            <v>SINAPI</v>
          </cell>
          <cell r="C132" t="str">
            <v>89713</v>
          </cell>
          <cell r="D132" t="str">
            <v>TUBO PVC, SERIE NORMAL, ESGOTO PREDIAL, DN 75 MM, FORNECIDO E INSTALADO EM RAMAL DE DESCARGA OU RAMAL DE ESGOTO SANITÁRIO. AF_12/2014</v>
          </cell>
          <cell r="E132" t="str">
            <v>M</v>
          </cell>
          <cell r="F132">
            <v>17.84</v>
          </cell>
          <cell r="G132">
            <v>38.380000000000003</v>
          </cell>
          <cell r="H132">
            <v>684.68</v>
          </cell>
          <cell r="J132">
            <v>0</v>
          </cell>
          <cell r="K132">
            <v>0</v>
          </cell>
          <cell r="L132">
            <v>0</v>
          </cell>
          <cell r="M132">
            <v>0</v>
          </cell>
        </row>
        <row r="133">
          <cell r="A133" t="str">
            <v>10.16</v>
          </cell>
          <cell r="B133" t="str">
            <v>SINAPI</v>
          </cell>
          <cell r="C133" t="str">
            <v>89714</v>
          </cell>
          <cell r="D133" t="str">
            <v>TUBO PVC, SERIE NORMAL, ESGOTO PREDIAL, DN 100 MM, FORNECIDO E INSTALADO EM RAMAL DE DESCARGA OU RAMAL DE ESGOTO SANITÁRIO. AF_12/2014</v>
          </cell>
          <cell r="E133" t="str">
            <v>M</v>
          </cell>
          <cell r="F133">
            <v>27.04</v>
          </cell>
          <cell r="G133">
            <v>49.33</v>
          </cell>
          <cell r="H133">
            <v>1333.86</v>
          </cell>
          <cell r="J133">
            <v>0</v>
          </cell>
          <cell r="K133">
            <v>0</v>
          </cell>
          <cell r="L133">
            <v>0</v>
          </cell>
          <cell r="M133">
            <v>0</v>
          </cell>
        </row>
        <row r="134">
          <cell r="A134" t="str">
            <v>10.17</v>
          </cell>
          <cell r="B134" t="str">
            <v>IOPES</v>
          </cell>
          <cell r="C134" t="str">
            <v>140904</v>
          </cell>
          <cell r="D134" t="str">
            <v>Tubo PVC rígido para esgoto no diâmetro de 150mm incluindo escavação e aterro com areia</v>
          </cell>
          <cell r="E134" t="str">
            <v>M</v>
          </cell>
          <cell r="F134">
            <v>3</v>
          </cell>
          <cell r="G134">
            <v>63.75</v>
          </cell>
          <cell r="H134">
            <v>191.26</v>
          </cell>
          <cell r="J134">
            <v>0</v>
          </cell>
          <cell r="K134">
            <v>0</v>
          </cell>
          <cell r="L134">
            <v>0</v>
          </cell>
          <cell r="M134">
            <v>0</v>
          </cell>
        </row>
        <row r="135">
          <cell r="A135" t="str">
            <v>10.18</v>
          </cell>
          <cell r="B135" t="str">
            <v>IOPES</v>
          </cell>
          <cell r="C135" t="str">
            <v>140705</v>
          </cell>
          <cell r="D135" t="str">
            <v>Ponto para esgoto primário (vaso sanitário)</v>
          </cell>
          <cell r="E135" t="str">
            <v>UN</v>
          </cell>
          <cell r="F135">
            <v>5</v>
          </cell>
          <cell r="G135">
            <v>84.9</v>
          </cell>
          <cell r="H135">
            <v>424.52</v>
          </cell>
          <cell r="J135">
            <v>0</v>
          </cell>
          <cell r="K135">
            <v>0</v>
          </cell>
          <cell r="L135">
            <v>0</v>
          </cell>
          <cell r="M135">
            <v>0</v>
          </cell>
        </row>
        <row r="136">
          <cell r="A136" t="str">
            <v>10.19</v>
          </cell>
          <cell r="B136" t="str">
            <v>IOPES</v>
          </cell>
          <cell r="C136" t="str">
            <v>140706</v>
          </cell>
          <cell r="D136" t="str">
            <v>Ponto para esgoto secundário (pia, lavatório, mictório, tanque, bidê, etc...)</v>
          </cell>
          <cell r="E136" t="str">
            <v>UN</v>
          </cell>
          <cell r="F136">
            <v>9</v>
          </cell>
          <cell r="G136">
            <v>66.430000000000007</v>
          </cell>
          <cell r="H136">
            <v>597.86</v>
          </cell>
          <cell r="J136">
            <v>0</v>
          </cell>
          <cell r="K136">
            <v>0</v>
          </cell>
          <cell r="L136">
            <v>0</v>
          </cell>
          <cell r="M136">
            <v>0</v>
          </cell>
        </row>
        <row r="137">
          <cell r="A137" t="str">
            <v>10.20</v>
          </cell>
          <cell r="B137" t="str">
            <v>IOPES</v>
          </cell>
          <cell r="C137" t="str">
            <v>140711</v>
          </cell>
          <cell r="D137" t="str">
            <v>Ponto para ralo sifonado, inclusive ralo sifonado 100 x 40 mm c/ grelha em açõ inox</v>
          </cell>
          <cell r="E137" t="str">
            <v>UN</v>
          </cell>
          <cell r="F137">
            <v>5</v>
          </cell>
          <cell r="G137">
            <v>74.23</v>
          </cell>
          <cell r="H137">
            <v>371.14</v>
          </cell>
          <cell r="J137">
            <v>0</v>
          </cell>
          <cell r="K137">
            <v>0</v>
          </cell>
          <cell r="L137">
            <v>0</v>
          </cell>
          <cell r="M137">
            <v>0</v>
          </cell>
        </row>
        <row r="138">
          <cell r="A138" t="str">
            <v>10.21</v>
          </cell>
          <cell r="B138" t="str">
            <v>SINAPI</v>
          </cell>
          <cell r="C138" t="str">
            <v>74051/001</v>
          </cell>
          <cell r="D138" t="str">
            <v>CAIXA DE GORDURA DUPLA EM CONCRETO PRE-MOLDADO DN 60MM COM TAMPA - FORNECIMENTO E INSTALACAO</v>
          </cell>
          <cell r="E138" t="str">
            <v>UN</v>
          </cell>
          <cell r="F138">
            <v>1</v>
          </cell>
          <cell r="G138">
            <v>196.54</v>
          </cell>
          <cell r="H138">
            <v>196.54</v>
          </cell>
          <cell r="J138">
            <v>0</v>
          </cell>
          <cell r="K138">
            <v>0</v>
          </cell>
          <cell r="L138">
            <v>0</v>
          </cell>
          <cell r="M138">
            <v>0</v>
          </cell>
        </row>
        <row r="139">
          <cell r="A139" t="str">
            <v>10.22</v>
          </cell>
          <cell r="B139" t="str">
            <v>SINAPI</v>
          </cell>
          <cell r="C139" t="str">
            <v>74166/001</v>
          </cell>
          <cell r="D139" t="str">
            <v>CAIXA DE INSPEÇÃO EM CONCRETO PRÉ-MOLDADO DN 60CM COM TAMPA H= 60CM - FORNECIMENTO E INSTALACAO</v>
          </cell>
          <cell r="E139" t="str">
            <v>UN</v>
          </cell>
          <cell r="F139">
            <v>1</v>
          </cell>
          <cell r="G139">
            <v>203.34</v>
          </cell>
          <cell r="H139">
            <v>203.34</v>
          </cell>
          <cell r="J139">
            <v>0</v>
          </cell>
          <cell r="K139">
            <v>0</v>
          </cell>
          <cell r="L139">
            <v>0</v>
          </cell>
          <cell r="M139">
            <v>0</v>
          </cell>
        </row>
        <row r="140">
          <cell r="A140" t="str">
            <v>10.23</v>
          </cell>
          <cell r="B140" t="str">
            <v>IOPES</v>
          </cell>
          <cell r="C140" t="str">
            <v>140108</v>
          </cell>
          <cell r="D140" t="str">
            <v>Fossa séptica de anéis pré-moldados de concreto, diâmetro 2.00 m, Hútil 2.0m completa, incluindo tampa c/visita de 60cm, concreto p/ fundo esp.10 cm, tubo de limpeza e escavação, conf. detalhe em projeto</v>
          </cell>
          <cell r="E140" t="str">
            <v>UN</v>
          </cell>
          <cell r="F140">
            <v>1</v>
          </cell>
          <cell r="G140">
            <v>3880.49</v>
          </cell>
          <cell r="H140">
            <v>3880.49</v>
          </cell>
          <cell r="J140">
            <v>0</v>
          </cell>
          <cell r="K140">
            <v>0</v>
          </cell>
          <cell r="L140">
            <v>0</v>
          </cell>
          <cell r="M140">
            <v>0</v>
          </cell>
        </row>
        <row r="141">
          <cell r="A141" t="str">
            <v>10.24</v>
          </cell>
          <cell r="B141" t="str">
            <v>IOPES</v>
          </cell>
          <cell r="C141" t="str">
            <v>140109</v>
          </cell>
          <cell r="D141" t="str">
            <v>Filtro anaeróbio de anéis pré-moldados de concreto, diâm. 2.0m, Hútil 2.0m, compl., incl. tampa c/visita 60cm, concreto p/ fundo esp. 10cm, escavação, brita 4 e tubulação de saída esgoto 150mm, conf. proj.</v>
          </cell>
          <cell r="E141" t="str">
            <v>UN</v>
          </cell>
          <cell r="F141">
            <v>1</v>
          </cell>
          <cell r="G141">
            <v>4048.31</v>
          </cell>
          <cell r="H141">
            <v>4048.31</v>
          </cell>
          <cell r="J141">
            <v>0</v>
          </cell>
          <cell r="K141">
            <v>0</v>
          </cell>
          <cell r="L141">
            <v>0</v>
          </cell>
          <cell r="M141">
            <v>0</v>
          </cell>
        </row>
        <row r="142">
          <cell r="A142" t="str">
            <v>10.25</v>
          </cell>
          <cell r="B142" t="str">
            <v>SINAPI</v>
          </cell>
          <cell r="C142" t="str">
            <v>89578</v>
          </cell>
          <cell r="D142" t="str">
            <v>TUBO PVC, SÉRIE R, ÁGUA PLUVIAL, DN 100 MM, FORNECIDO E INSTALADO EM CONDUTORES VERTICAIS DE ÁGUAS PLUVIAIS. AF_12/2014</v>
          </cell>
          <cell r="E142" t="str">
            <v>M</v>
          </cell>
          <cell r="F142">
            <v>29.7</v>
          </cell>
          <cell r="G142">
            <v>31.26</v>
          </cell>
          <cell r="H142">
            <v>928.35</v>
          </cell>
          <cell r="J142">
            <v>0</v>
          </cell>
          <cell r="K142">
            <v>0</v>
          </cell>
          <cell r="L142">
            <v>0</v>
          </cell>
          <cell r="M142">
            <v>0</v>
          </cell>
        </row>
        <row r="143">
          <cell r="A143" t="str">
            <v>10.26</v>
          </cell>
          <cell r="B143" t="str">
            <v>IOPES</v>
          </cell>
          <cell r="C143" t="str">
            <v>140904</v>
          </cell>
          <cell r="D143" t="str">
            <v>Tubo PVC rígido para esgoto no diâmetro de 150mm incluindo escavação e aterro com areia</v>
          </cell>
          <cell r="E143" t="str">
            <v>M</v>
          </cell>
          <cell r="F143">
            <v>33.159999999999997</v>
          </cell>
          <cell r="G143">
            <v>63.75</v>
          </cell>
          <cell r="H143">
            <v>2114.1</v>
          </cell>
          <cell r="J143">
            <v>0</v>
          </cell>
          <cell r="K143">
            <v>0</v>
          </cell>
          <cell r="L143">
            <v>0</v>
          </cell>
          <cell r="M143">
            <v>0</v>
          </cell>
        </row>
        <row r="144">
          <cell r="A144" t="str">
            <v>010</v>
          </cell>
          <cell r="B144">
            <v>0</v>
          </cell>
          <cell r="C144">
            <v>0</v>
          </cell>
          <cell r="D144" t="str">
            <v>SUB-TOTAL 10</v>
          </cell>
          <cell r="E144">
            <v>0</v>
          </cell>
          <cell r="F144">
            <v>0</v>
          </cell>
          <cell r="G144">
            <v>0</v>
          </cell>
          <cell r="H144">
            <v>23563.4</v>
          </cell>
          <cell r="J144">
            <v>0</v>
          </cell>
          <cell r="K144">
            <v>0</v>
          </cell>
          <cell r="L144">
            <v>0</v>
          </cell>
          <cell r="M144">
            <v>0</v>
          </cell>
        </row>
        <row r="145">
          <cell r="A145">
            <v>11</v>
          </cell>
          <cell r="B145">
            <v>0</v>
          </cell>
          <cell r="C145">
            <v>0</v>
          </cell>
          <cell r="D145" t="str">
            <v>APARELHOS HIDROSSANITÁRIOS</v>
          </cell>
          <cell r="E145">
            <v>0</v>
          </cell>
          <cell r="F145">
            <v>0</v>
          </cell>
          <cell r="G145">
            <v>0</v>
          </cell>
          <cell r="H145">
            <v>0</v>
          </cell>
          <cell r="J145">
            <v>0</v>
          </cell>
          <cell r="K145">
            <v>0</v>
          </cell>
          <cell r="L145">
            <v>0</v>
          </cell>
          <cell r="M145">
            <v>0</v>
          </cell>
        </row>
        <row r="146">
          <cell r="A146" t="str">
            <v>11.01</v>
          </cell>
          <cell r="B146" t="str">
            <v>IOPES</v>
          </cell>
          <cell r="C146" t="str">
            <v>170538</v>
          </cell>
          <cell r="D146" t="str">
            <v>Chuveiro frio de PVC, marcas de referência Atlas, Cipla ou Akros</v>
          </cell>
          <cell r="E146" t="str">
            <v>UN</v>
          </cell>
          <cell r="F146">
            <v>3</v>
          </cell>
          <cell r="G146">
            <v>18.07</v>
          </cell>
          <cell r="H146">
            <v>54.2</v>
          </cell>
          <cell r="J146">
            <v>0</v>
          </cell>
          <cell r="K146">
            <v>0</v>
          </cell>
          <cell r="L146">
            <v>0</v>
          </cell>
          <cell r="M146">
            <v>0</v>
          </cell>
        </row>
        <row r="147">
          <cell r="A147" t="str">
            <v>11.02</v>
          </cell>
          <cell r="B147" t="str">
            <v>SINAPI</v>
          </cell>
          <cell r="C147" t="str">
            <v>74234/001</v>
          </cell>
          <cell r="D147" t="str">
            <v>MICTORIO SIFONADO DE LOUCA BRANCA COM PERTENCES, COM REGISTRO DE PRESSAO 1/2" COM CANOPLA CROMADA ACABAMENTO SIMPLES E CONJUNTO PARA FIXACAO - FORNECIMENTO E INSTALACAO</v>
          </cell>
          <cell r="E147" t="str">
            <v>UN</v>
          </cell>
          <cell r="F147">
            <v>3</v>
          </cell>
          <cell r="G147">
            <v>524.05999999999995</v>
          </cell>
          <cell r="H147">
            <v>1572.18</v>
          </cell>
          <cell r="J147">
            <v>0</v>
          </cell>
          <cell r="K147">
            <v>0</v>
          </cell>
          <cell r="L147">
            <v>0</v>
          </cell>
          <cell r="M147">
            <v>0</v>
          </cell>
        </row>
        <row r="148">
          <cell r="A148" t="str">
            <v>11.03</v>
          </cell>
          <cell r="B148" t="str">
            <v>SINAPI</v>
          </cell>
          <cell r="C148" t="str">
            <v>93396</v>
          </cell>
          <cell r="D148" t="str">
            <v>BANCADA GRANITO CINZA POLIDO 0,50 X 0,60M, INCL. CUBA DE EMBUTIR OVAL LOUÇA BRANCA 35 X 50CM, VÁLVULA METAL CROMADO, SIFÃO FLEXÍVEL PVC, ENGATE 30CM FLEXÍVEL PLÁSTICO E TORNEIRA CROMADA DE MESA, PADRÃO POPULAR - FORNEC. E INSTALAÇÃO. AF_12/2013</v>
          </cell>
          <cell r="E148" t="str">
            <v>UN</v>
          </cell>
          <cell r="F148">
            <v>5</v>
          </cell>
          <cell r="G148">
            <v>401.3</v>
          </cell>
          <cell r="H148">
            <v>2006.52</v>
          </cell>
          <cell r="J148">
            <v>0</v>
          </cell>
          <cell r="K148">
            <v>0</v>
          </cell>
          <cell r="L148">
            <v>0</v>
          </cell>
          <cell r="M148">
            <v>0</v>
          </cell>
        </row>
        <row r="149">
          <cell r="A149" t="str">
            <v>11.04</v>
          </cell>
          <cell r="B149" t="str">
            <v>SINAPI</v>
          </cell>
          <cell r="C149" t="str">
            <v>86909</v>
          </cell>
          <cell r="D149" t="str">
            <v>TORNEIRA CROMADA TUBO MÓVEL, DE MESA, 1/2" OU 3/4", PARA PIA DE COZINHA, PADRÃO ALTO - FORNECIMENTO E INSTALAÇÃO. AF_12/2013</v>
          </cell>
          <cell r="E149" t="str">
            <v>UN</v>
          </cell>
          <cell r="F149">
            <v>1</v>
          </cell>
          <cell r="G149">
            <v>78.06</v>
          </cell>
          <cell r="H149">
            <v>78.06</v>
          </cell>
          <cell r="J149">
            <v>0</v>
          </cell>
          <cell r="K149">
            <v>0</v>
          </cell>
          <cell r="L149">
            <v>0</v>
          </cell>
          <cell r="M149">
            <v>0</v>
          </cell>
        </row>
        <row r="150">
          <cell r="A150" t="str">
            <v>11.05</v>
          </cell>
          <cell r="B150" t="str">
            <v>SINAPI</v>
          </cell>
          <cell r="C150" t="str">
            <v>86935</v>
          </cell>
          <cell r="D150" t="str">
            <v>CUBA DE EMBUTIR DE AÇO INOXIDÁVEL MÉDIA, INCLUSO VÁLVULA TIPO AMERICANA EM METAL CROMADO E SIFÃO FLEXÍVEL EM PVC - FORNECIMENTO E INSTALAÇÃO. AF_12/2013</v>
          </cell>
          <cell r="E150" t="str">
            <v>UN</v>
          </cell>
          <cell r="F150">
            <v>1</v>
          </cell>
          <cell r="G150">
            <v>236.28</v>
          </cell>
          <cell r="H150">
            <v>236.28</v>
          </cell>
          <cell r="J150">
            <v>0</v>
          </cell>
          <cell r="K150">
            <v>0</v>
          </cell>
          <cell r="L150">
            <v>0</v>
          </cell>
          <cell r="M150">
            <v>0</v>
          </cell>
        </row>
        <row r="151">
          <cell r="A151" t="str">
            <v>11.06</v>
          </cell>
          <cell r="B151" t="str">
            <v>SINAPI</v>
          </cell>
          <cell r="C151" t="str">
            <v>86916</v>
          </cell>
          <cell r="D151" t="str">
            <v>TORNEIRA PLÁSTICA 3/4" PARA TANQUE - FORNECIMENTO E INSTALAÇÃO. AF_12/2013</v>
          </cell>
          <cell r="E151" t="str">
            <v>UN</v>
          </cell>
          <cell r="F151">
            <v>1</v>
          </cell>
          <cell r="G151">
            <v>33.69</v>
          </cell>
          <cell r="H151">
            <v>33.69</v>
          </cell>
          <cell r="J151">
            <v>0</v>
          </cell>
          <cell r="K151">
            <v>0</v>
          </cell>
          <cell r="L151">
            <v>0</v>
          </cell>
          <cell r="M151">
            <v>0</v>
          </cell>
        </row>
        <row r="152">
          <cell r="A152" t="str">
            <v>11.07</v>
          </cell>
          <cell r="B152" t="str">
            <v>SINAPI</v>
          </cell>
          <cell r="C152" t="str">
            <v>86931</v>
          </cell>
          <cell r="D152" t="str">
            <v>VASO SANITÁRIO SIFONADO COM CAIXA ACOPLADA LOUÇA BRANCA, INCLUSO ENGATE FLEXÍVEL EM PLÁSTICO BRANCO, 1/2 X 40CM - FORNECIMENTO E INSTALAÇÃO. AF_12/2013</v>
          </cell>
          <cell r="E152" t="str">
            <v>UN</v>
          </cell>
          <cell r="F152">
            <v>3</v>
          </cell>
          <cell r="G152">
            <v>407.05</v>
          </cell>
          <cell r="H152">
            <v>1221.1600000000001</v>
          </cell>
          <cell r="J152">
            <v>0</v>
          </cell>
          <cell r="K152">
            <v>0</v>
          </cell>
          <cell r="L152">
            <v>0</v>
          </cell>
          <cell r="M152">
            <v>0</v>
          </cell>
        </row>
        <row r="153">
          <cell r="A153" t="str">
            <v>11.08</v>
          </cell>
          <cell r="B153" t="str">
            <v>SINAPI</v>
          </cell>
          <cell r="C153" t="str">
            <v>95471</v>
          </cell>
          <cell r="D153" t="str">
            <v>VASO SANITARIO SIFONADO CONVENCIONAL PARA PCD SEM FURO FRONTAL COM LOUÇA BRANCA SEM ASSENTO - FORNECIMENTO E INSTALAÇÃO. AF_10/2016</v>
          </cell>
          <cell r="E153" t="str">
            <v>UN</v>
          </cell>
          <cell r="F153">
            <v>2</v>
          </cell>
          <cell r="G153">
            <v>687.65</v>
          </cell>
          <cell r="H153">
            <v>1375.31</v>
          </cell>
          <cell r="J153">
            <v>0</v>
          </cell>
          <cell r="K153">
            <v>0</v>
          </cell>
          <cell r="L153">
            <v>0</v>
          </cell>
          <cell r="M153">
            <v>0</v>
          </cell>
        </row>
        <row r="154">
          <cell r="A154" t="str">
            <v>011</v>
          </cell>
          <cell r="B154">
            <v>0</v>
          </cell>
          <cell r="C154">
            <v>0</v>
          </cell>
          <cell r="D154" t="str">
            <v>SUB-TOTAL 11</v>
          </cell>
          <cell r="E154">
            <v>0</v>
          </cell>
          <cell r="F154">
            <v>0</v>
          </cell>
          <cell r="G154">
            <v>0</v>
          </cell>
          <cell r="H154">
            <v>6577.4</v>
          </cell>
          <cell r="J154">
            <v>0</v>
          </cell>
          <cell r="K154">
            <v>0</v>
          </cell>
          <cell r="L154">
            <v>0</v>
          </cell>
          <cell r="M154">
            <v>0</v>
          </cell>
        </row>
        <row r="155">
          <cell r="A155">
            <v>12</v>
          </cell>
          <cell r="B155">
            <v>0</v>
          </cell>
          <cell r="C155">
            <v>0</v>
          </cell>
          <cell r="D155" t="str">
            <v>BANCADAS/DIVISÓRIAS/SOLEIRA/PEITORIL</v>
          </cell>
          <cell r="E155">
            <v>0</v>
          </cell>
          <cell r="F155">
            <v>0</v>
          </cell>
          <cell r="G155">
            <v>0</v>
          </cell>
          <cell r="H155">
            <v>0</v>
          </cell>
          <cell r="J155">
            <v>0</v>
          </cell>
          <cell r="K155">
            <v>0</v>
          </cell>
          <cell r="L155">
            <v>0</v>
          </cell>
          <cell r="M155">
            <v>0</v>
          </cell>
        </row>
        <row r="156">
          <cell r="A156" t="str">
            <v>12.01</v>
          </cell>
          <cell r="B156" t="str">
            <v>SINAPI</v>
          </cell>
          <cell r="C156" t="str">
            <v>73774/001</v>
          </cell>
          <cell r="D156" t="str">
            <v>DIVISORIA EM MARMORITE ESPESSURA 35MM, CHUMBAMENTO NO PISO E PAREDE COM ARGAMASSA DE CIMENTO E AREIA, POLIMENTO MANUAL, EXCLUSIVE FERRAGENS</v>
          </cell>
          <cell r="E156" t="str">
            <v>M2</v>
          </cell>
          <cell r="F156">
            <v>13.08</v>
          </cell>
          <cell r="G156">
            <v>297.60000000000002</v>
          </cell>
          <cell r="H156">
            <v>3892.64</v>
          </cell>
          <cell r="J156">
            <v>0</v>
          </cell>
          <cell r="K156">
            <v>0</v>
          </cell>
          <cell r="L156">
            <v>0</v>
          </cell>
          <cell r="M156">
            <v>0</v>
          </cell>
        </row>
        <row r="157">
          <cell r="A157" t="str">
            <v>12.02</v>
          </cell>
          <cell r="B157" t="str">
            <v>SINAPI</v>
          </cell>
          <cell r="C157" t="str">
            <v>86889</v>
          </cell>
          <cell r="D157" t="str">
            <v>BANCADA DE GRANITO CINZA POLIDO PARA PIA DE COZINHA 1,50 X 0,60 M - FORNECIMENTO E INSTALAÇÃO. AF_12/2013</v>
          </cell>
          <cell r="E157" t="str">
            <v>UN</v>
          </cell>
          <cell r="F157">
            <v>1</v>
          </cell>
          <cell r="G157">
            <v>349.14</v>
          </cell>
          <cell r="H157">
            <v>349.14</v>
          </cell>
          <cell r="J157">
            <v>0</v>
          </cell>
          <cell r="K157">
            <v>0</v>
          </cell>
          <cell r="L157">
            <v>0</v>
          </cell>
          <cell r="M157">
            <v>0</v>
          </cell>
        </row>
        <row r="158">
          <cell r="A158" t="str">
            <v>12.03</v>
          </cell>
          <cell r="B158" t="str">
            <v>IOPES</v>
          </cell>
          <cell r="C158" t="str">
            <v>170220</v>
          </cell>
          <cell r="D158" t="str">
            <v>Bancada de granito com espessura de 2 cm</v>
          </cell>
          <cell r="E158" t="str">
            <v>M2</v>
          </cell>
          <cell r="F158">
            <v>2.4</v>
          </cell>
          <cell r="G158">
            <v>349.25</v>
          </cell>
          <cell r="H158">
            <v>838.21</v>
          </cell>
          <cell r="J158">
            <v>0</v>
          </cell>
          <cell r="K158">
            <v>0</v>
          </cell>
          <cell r="L158">
            <v>0</v>
          </cell>
          <cell r="M158">
            <v>0</v>
          </cell>
        </row>
        <row r="159">
          <cell r="A159" t="str">
            <v>12.04</v>
          </cell>
          <cell r="B159" t="str">
            <v>SINAPI</v>
          </cell>
          <cell r="C159" t="str">
            <v>74111/001</v>
          </cell>
          <cell r="D159" t="str">
            <v>SOLEIRA / TABEIRA EM MARMORE BRANCO COMUM, POLIDO, LARGURA 5 CM, ESPESSURA 2 CM, ASSENTADA COM ARGAMASSA COLANTE</v>
          </cell>
          <cell r="E159" t="str">
            <v xml:space="preserve">M </v>
          </cell>
          <cell r="F159">
            <v>4.5</v>
          </cell>
          <cell r="G159">
            <v>24.08</v>
          </cell>
          <cell r="H159">
            <v>108.34</v>
          </cell>
          <cell r="J159">
            <v>0</v>
          </cell>
          <cell r="K159">
            <v>0</v>
          </cell>
          <cell r="L159">
            <v>0</v>
          </cell>
          <cell r="M159">
            <v>0</v>
          </cell>
        </row>
        <row r="160">
          <cell r="A160" t="str">
            <v>12.05</v>
          </cell>
          <cell r="B160" t="str">
            <v>SINAPI</v>
          </cell>
          <cell r="C160" t="str">
            <v>84088</v>
          </cell>
          <cell r="D160" t="str">
            <v>PEITORIL EM MARMORE BRANCO, LARGURA DE 15CM, ASSENTADO COM ARGAMASSA TRACO 1:4 (CIMENTO E AREIA MEDIA), PREPARO MANUAL DA ARGAMASSA</v>
          </cell>
          <cell r="E160" t="str">
            <v>M</v>
          </cell>
          <cell r="F160">
            <v>4.5999999999999996</v>
          </cell>
          <cell r="G160">
            <v>65.709999999999994</v>
          </cell>
          <cell r="H160">
            <v>302.27</v>
          </cell>
          <cell r="J160">
            <v>0</v>
          </cell>
          <cell r="K160">
            <v>0</v>
          </cell>
          <cell r="L160">
            <v>0</v>
          </cell>
          <cell r="M160">
            <v>0</v>
          </cell>
        </row>
        <row r="161">
          <cell r="A161" t="str">
            <v>012</v>
          </cell>
          <cell r="B161">
            <v>0</v>
          </cell>
          <cell r="C161">
            <v>0</v>
          </cell>
          <cell r="D161" t="str">
            <v>SUB-TOTAL 12</v>
          </cell>
          <cell r="E161">
            <v>0</v>
          </cell>
          <cell r="F161">
            <v>0</v>
          </cell>
          <cell r="G161">
            <v>0</v>
          </cell>
          <cell r="H161">
            <v>5490.6</v>
          </cell>
          <cell r="J161">
            <v>0</v>
          </cell>
          <cell r="K161">
            <v>0</v>
          </cell>
          <cell r="L161">
            <v>0</v>
          </cell>
          <cell r="M161">
            <v>0</v>
          </cell>
        </row>
        <row r="162">
          <cell r="A162">
            <v>13</v>
          </cell>
          <cell r="B162">
            <v>0</v>
          </cell>
          <cell r="C162">
            <v>0</v>
          </cell>
          <cell r="D162" t="str">
            <v>ESQUADRIAS</v>
          </cell>
          <cell r="E162">
            <v>0</v>
          </cell>
          <cell r="F162">
            <v>0</v>
          </cell>
          <cell r="G162">
            <v>0</v>
          </cell>
          <cell r="H162">
            <v>0</v>
          </cell>
          <cell r="I162">
            <v>0</v>
          </cell>
          <cell r="J162">
            <v>0</v>
          </cell>
          <cell r="K162">
            <v>0</v>
          </cell>
          <cell r="L162">
            <v>0</v>
          </cell>
          <cell r="M162">
            <v>0</v>
          </cell>
        </row>
        <row r="163">
          <cell r="A163" t="str">
            <v>13.01</v>
          </cell>
          <cell r="B163" t="str">
            <v>SINAPI</v>
          </cell>
          <cell r="C163" t="str">
            <v>90842</v>
          </cell>
          <cell r="D163" t="str">
            <v>KIT DE PORTA DE MADEIRA PARA PINTURA, SEMI-OCA (LEVE OU MÉDIA), PADRÃO MÉDIO, 70X210CM, ESPESSURA DE 3,5CM, ITENS INCLUSOS: DOBRADIÇAS, MONTAGEM E INSTALAÇÃO DO BATENTE, FECHADURA COM EXECUÇÃO DO FURO - FORNECIMENTO E INSTALAÇÃO. AF_08/2015</v>
          </cell>
          <cell r="E163" t="str">
            <v>UN</v>
          </cell>
          <cell r="F163">
            <v>3</v>
          </cell>
          <cell r="G163">
            <v>710.15</v>
          </cell>
          <cell r="H163">
            <v>2130.4499999999998</v>
          </cell>
          <cell r="J163">
            <v>0</v>
          </cell>
          <cell r="K163">
            <v>0</v>
          </cell>
          <cell r="L163">
            <v>0</v>
          </cell>
          <cell r="M163">
            <v>0</v>
          </cell>
        </row>
        <row r="164">
          <cell r="A164" t="str">
            <v>13.02</v>
          </cell>
          <cell r="B164" t="str">
            <v>SINAPI</v>
          </cell>
          <cell r="C164" t="str">
            <v>90843</v>
          </cell>
          <cell r="D164" t="str">
            <v>KIT DE PORTA DE MADEIRA PARA PINTURA, SEMI-OCA (LEVE OU MÉDIA), PADRÃO MÉDIO, 80X210CM, ESPESSURA DE 3,5CM, ITENS INCLUSOS: DOBRADIÇAS, MONTAGEM E INSTALAÇÃO DO BATENTE, FECHADURA COM EXECUÇÃO DO FURO - FORNECIMENTO E INSTALAÇÃO. AF_08/2015</v>
          </cell>
          <cell r="E164" t="str">
            <v>UN</v>
          </cell>
          <cell r="F164">
            <v>3</v>
          </cell>
          <cell r="G164">
            <v>739.28</v>
          </cell>
          <cell r="H164">
            <v>2217.84</v>
          </cell>
          <cell r="J164">
            <v>0</v>
          </cell>
          <cell r="K164">
            <v>0</v>
          </cell>
          <cell r="L164">
            <v>0</v>
          </cell>
          <cell r="M164">
            <v>0</v>
          </cell>
        </row>
        <row r="165">
          <cell r="A165" t="str">
            <v>13.03</v>
          </cell>
          <cell r="B165" t="str">
            <v>SINAPI</v>
          </cell>
          <cell r="C165" t="str">
            <v>74136/003</v>
          </cell>
          <cell r="D165" t="str">
            <v>PORTA DE ACO CHAPA 24, DE ENROLAR, RAIADA, LARGA COM ACABAMENTO GALVANIZADO NATURAL</v>
          </cell>
          <cell r="E165" t="str">
            <v>M2</v>
          </cell>
          <cell r="F165">
            <v>3.75</v>
          </cell>
          <cell r="G165">
            <v>252.39</v>
          </cell>
          <cell r="H165">
            <v>946.48</v>
          </cell>
          <cell r="J165">
            <v>0</v>
          </cell>
          <cell r="K165">
            <v>0</v>
          </cell>
          <cell r="L165">
            <v>0</v>
          </cell>
          <cell r="M165">
            <v>0</v>
          </cell>
        </row>
        <row r="166">
          <cell r="A166" t="str">
            <v>13.04</v>
          </cell>
          <cell r="B166" t="str">
            <v>SINAPI</v>
          </cell>
          <cell r="C166" t="str">
            <v>91341</v>
          </cell>
          <cell r="D166" t="str">
            <v>PORTA EM ALUMÍNIO DE ABRIR TIPO VENEZIANA COM GUARNIÇÃO, FIXAÇÃO COM PARAFUSOS - FORNECIMENTO E INSTALAÇÃO. AF_08/2015</v>
          </cell>
          <cell r="E166" t="str">
            <v>M2</v>
          </cell>
          <cell r="F166">
            <v>7.48</v>
          </cell>
          <cell r="G166">
            <v>716.97</v>
          </cell>
          <cell r="H166">
            <v>5362.91</v>
          </cell>
          <cell r="J166">
            <v>0</v>
          </cell>
          <cell r="K166">
            <v>0</v>
          </cell>
          <cell r="L166">
            <v>0</v>
          </cell>
          <cell r="M166">
            <v>0</v>
          </cell>
        </row>
        <row r="167">
          <cell r="A167" t="str">
            <v>13.05</v>
          </cell>
          <cell r="B167" t="str">
            <v>SINAPI</v>
          </cell>
          <cell r="C167" t="str">
            <v>94560</v>
          </cell>
          <cell r="D167" t="str">
            <v>JANELA DE AÇO DE CORRER, 2 FOLHAS, FIXAÇÃO COM ARGAMASSA, COM VIDROS, PADRONIZADA. AF_07/2016</v>
          </cell>
          <cell r="E167" t="str">
            <v>M2</v>
          </cell>
          <cell r="F167">
            <v>1.44</v>
          </cell>
          <cell r="G167">
            <v>453.08</v>
          </cell>
          <cell r="H167">
            <v>652.42999999999995</v>
          </cell>
          <cell r="J167">
            <v>0</v>
          </cell>
          <cell r="K167">
            <v>0</v>
          </cell>
          <cell r="L167">
            <v>0</v>
          </cell>
          <cell r="M167">
            <v>0</v>
          </cell>
        </row>
        <row r="168">
          <cell r="A168" t="str">
            <v>13.06</v>
          </cell>
          <cell r="B168" t="str">
            <v>SINAPI</v>
          </cell>
          <cell r="C168" t="str">
            <v>85010</v>
          </cell>
          <cell r="D168" t="str">
            <v>CAIXILHO FIXO, DE ALUMINIO, PARA VIDRO</v>
          </cell>
          <cell r="E168" t="str">
            <v>M2</v>
          </cell>
          <cell r="F168">
            <v>4.08</v>
          </cell>
          <cell r="G168">
            <v>540.26</v>
          </cell>
          <cell r="H168">
            <v>2204.27</v>
          </cell>
          <cell r="J168">
            <v>0</v>
          </cell>
          <cell r="K168">
            <v>0</v>
          </cell>
          <cell r="L168">
            <v>0</v>
          </cell>
          <cell r="M168">
            <v>0</v>
          </cell>
        </row>
        <row r="169">
          <cell r="A169" t="str">
            <v>13.07</v>
          </cell>
          <cell r="B169" t="str">
            <v>SINAPI</v>
          </cell>
          <cell r="C169" t="str">
            <v>84957</v>
          </cell>
          <cell r="D169" t="str">
            <v>VIDRO LISO COMUM TRANSPARENTE, ESPESSURA 5MM</v>
          </cell>
          <cell r="E169" t="str">
            <v>M2</v>
          </cell>
          <cell r="F169">
            <v>4.08</v>
          </cell>
          <cell r="G169">
            <v>190.43</v>
          </cell>
          <cell r="H169">
            <v>776.94</v>
          </cell>
          <cell r="J169">
            <v>0</v>
          </cell>
          <cell r="K169">
            <v>0</v>
          </cell>
          <cell r="L169">
            <v>0</v>
          </cell>
          <cell r="M169">
            <v>0</v>
          </cell>
        </row>
        <row r="170">
          <cell r="A170" t="str">
            <v>13.08</v>
          </cell>
          <cell r="B170" t="str">
            <v>SINAPI</v>
          </cell>
          <cell r="C170" t="str">
            <v>73932/001</v>
          </cell>
          <cell r="D170" t="str">
            <v>GRADE DE FERRO EM BARRA CHATA 3/16"</v>
          </cell>
          <cell r="E170" t="str">
            <v>M2</v>
          </cell>
          <cell r="F170">
            <v>5.52</v>
          </cell>
          <cell r="G170">
            <v>305.10000000000002</v>
          </cell>
          <cell r="H170">
            <v>1684.16</v>
          </cell>
          <cell r="J170">
            <v>0</v>
          </cell>
          <cell r="K170">
            <v>0</v>
          </cell>
          <cell r="L170">
            <v>0</v>
          </cell>
          <cell r="M170">
            <v>0</v>
          </cell>
        </row>
        <row r="171">
          <cell r="A171" t="str">
            <v>013</v>
          </cell>
          <cell r="B171">
            <v>0</v>
          </cell>
          <cell r="C171">
            <v>0</v>
          </cell>
          <cell r="D171" t="str">
            <v>SUB-TOTAL 13</v>
          </cell>
          <cell r="E171">
            <v>0</v>
          </cell>
          <cell r="F171">
            <v>0</v>
          </cell>
          <cell r="G171">
            <v>0</v>
          </cell>
          <cell r="H171">
            <v>15975.480000000001</v>
          </cell>
          <cell r="J171">
            <v>0</v>
          </cell>
          <cell r="K171">
            <v>0</v>
          </cell>
          <cell r="L171">
            <v>0</v>
          </cell>
          <cell r="M171">
            <v>0</v>
          </cell>
        </row>
        <row r="172">
          <cell r="A172">
            <v>14</v>
          </cell>
          <cell r="B172">
            <v>0</v>
          </cell>
          <cell r="C172">
            <v>0</v>
          </cell>
          <cell r="D172" t="str">
            <v>PINTURA</v>
          </cell>
          <cell r="E172">
            <v>0</v>
          </cell>
          <cell r="F172">
            <v>0</v>
          </cell>
          <cell r="G172">
            <v>0</v>
          </cell>
          <cell r="H172">
            <v>0</v>
          </cell>
          <cell r="I172">
            <v>0</v>
          </cell>
          <cell r="J172">
            <v>0</v>
          </cell>
          <cell r="K172">
            <v>0</v>
          </cell>
          <cell r="L172">
            <v>0</v>
          </cell>
          <cell r="M172">
            <v>0</v>
          </cell>
        </row>
        <row r="173">
          <cell r="A173" t="str">
            <v>14.01</v>
          </cell>
          <cell r="B173" t="str">
            <v>SINAPI</v>
          </cell>
          <cell r="C173" t="str">
            <v>88483</v>
          </cell>
          <cell r="D173" t="str">
            <v>APLICAÇÃO DE FUNDO SELADOR LÁTEX PVA EM PAREDES, UMA DEMÃO. AF_06/2014</v>
          </cell>
          <cell r="E173" t="str">
            <v>M2</v>
          </cell>
          <cell r="F173">
            <v>269.06</v>
          </cell>
          <cell r="G173">
            <v>3.21</v>
          </cell>
          <cell r="H173">
            <v>863.25</v>
          </cell>
          <cell r="J173">
            <v>0</v>
          </cell>
          <cell r="K173">
            <v>0</v>
          </cell>
          <cell r="L173">
            <v>0</v>
          </cell>
          <cell r="M173">
            <v>0</v>
          </cell>
        </row>
        <row r="174">
          <cell r="A174" t="str">
            <v>14.02</v>
          </cell>
          <cell r="B174" t="str">
            <v>SINAPI</v>
          </cell>
          <cell r="C174" t="str">
            <v>88487</v>
          </cell>
          <cell r="D174" t="str">
            <v>APLICAÇÃO MANUAL DE PINTURA COM TINTA LÁTEX PVA EM PAREDES, DUAS DEMÃOS. AF_06/2014</v>
          </cell>
          <cell r="E174" t="str">
            <v>M2</v>
          </cell>
          <cell r="F174">
            <v>269.06</v>
          </cell>
          <cell r="G174">
            <v>9.5</v>
          </cell>
          <cell r="H174">
            <v>2557.0500000000002</v>
          </cell>
          <cell r="J174">
            <v>0</v>
          </cell>
          <cell r="K174">
            <v>0</v>
          </cell>
          <cell r="L174">
            <v>0</v>
          </cell>
          <cell r="M174">
            <v>0</v>
          </cell>
        </row>
        <row r="175">
          <cell r="A175" t="str">
            <v>14.03</v>
          </cell>
          <cell r="B175" t="str">
            <v>SINAPI</v>
          </cell>
          <cell r="C175" t="str">
            <v>88485</v>
          </cell>
          <cell r="D175" t="str">
            <v>APLICAÇÃO DE FUNDO SELADOR ACRÍLICO EM PAREDES, UMA DEMÃO. AF_06/2014</v>
          </cell>
          <cell r="E175" t="str">
            <v>M2</v>
          </cell>
          <cell r="F175">
            <v>300.36</v>
          </cell>
          <cell r="G175">
            <v>2.39</v>
          </cell>
          <cell r="H175">
            <v>719.1</v>
          </cell>
          <cell r="J175">
            <v>0</v>
          </cell>
          <cell r="K175">
            <v>0</v>
          </cell>
          <cell r="L175">
            <v>0</v>
          </cell>
          <cell r="M175">
            <v>0</v>
          </cell>
        </row>
        <row r="176">
          <cell r="A176" t="str">
            <v>14.04</v>
          </cell>
          <cell r="B176" t="str">
            <v>SINAPI</v>
          </cell>
          <cell r="C176" t="str">
            <v>88489</v>
          </cell>
          <cell r="D176" t="str">
            <v>APLICAÇÃO MANUAL DE PINTURA COM TINTA LÁTEX ACRÍLICA EM PAREDES, DUAS DEMÃOS. AF_06/2014</v>
          </cell>
          <cell r="E176" t="str">
            <v>M2</v>
          </cell>
          <cell r="F176">
            <v>300.36</v>
          </cell>
          <cell r="G176">
            <v>12.08</v>
          </cell>
          <cell r="H176">
            <v>3628.37</v>
          </cell>
          <cell r="J176">
            <v>0</v>
          </cell>
          <cell r="K176">
            <v>0</v>
          </cell>
          <cell r="L176">
            <v>0</v>
          </cell>
          <cell r="M176">
            <v>0</v>
          </cell>
        </row>
        <row r="177">
          <cell r="A177" t="str">
            <v>14.05</v>
          </cell>
          <cell r="B177" t="str">
            <v>SINAPI</v>
          </cell>
          <cell r="C177" t="str">
            <v>6082</v>
          </cell>
          <cell r="D177" t="str">
            <v>PINTURA EM VERNIZ SINTETICO BRILHANTE EM MADEIRA, TRES DEMAOS</v>
          </cell>
          <cell r="E177" t="str">
            <v>M2</v>
          </cell>
          <cell r="F177">
            <v>18.899999999999999</v>
          </cell>
          <cell r="G177">
            <v>17.440000000000001</v>
          </cell>
          <cell r="H177">
            <v>329.61</v>
          </cell>
          <cell r="J177">
            <v>0</v>
          </cell>
          <cell r="K177">
            <v>0</v>
          </cell>
          <cell r="L177">
            <v>0</v>
          </cell>
          <cell r="M177">
            <v>0</v>
          </cell>
        </row>
        <row r="178">
          <cell r="A178" t="str">
            <v>014</v>
          </cell>
          <cell r="B178">
            <v>0</v>
          </cell>
          <cell r="C178">
            <v>0</v>
          </cell>
          <cell r="D178" t="str">
            <v>SUB-TOTAL 14</v>
          </cell>
          <cell r="E178">
            <v>0</v>
          </cell>
          <cell r="F178">
            <v>0</v>
          </cell>
          <cell r="G178">
            <v>0</v>
          </cell>
          <cell r="H178">
            <v>8097.38</v>
          </cell>
          <cell r="J178">
            <v>0</v>
          </cell>
          <cell r="K178">
            <v>0</v>
          </cell>
          <cell r="L178">
            <v>0</v>
          </cell>
          <cell r="M178">
            <v>0</v>
          </cell>
        </row>
        <row r="179">
          <cell r="A179">
            <v>15</v>
          </cell>
          <cell r="B179">
            <v>0</v>
          </cell>
          <cell r="C179">
            <v>0</v>
          </cell>
          <cell r="D179" t="str">
            <v>SERVIÇOS DIVERSOS</v>
          </cell>
          <cell r="E179">
            <v>0</v>
          </cell>
          <cell r="F179">
            <v>0</v>
          </cell>
          <cell r="G179">
            <v>0</v>
          </cell>
          <cell r="H179">
            <v>0</v>
          </cell>
          <cell r="J179">
            <v>0</v>
          </cell>
          <cell r="K179">
            <v>0</v>
          </cell>
          <cell r="L179">
            <v>0</v>
          </cell>
          <cell r="M179">
            <v>0</v>
          </cell>
        </row>
        <row r="180">
          <cell r="A180" t="str">
            <v>15.01</v>
          </cell>
          <cell r="B180" t="str">
            <v>COMPOSIÇÃO</v>
          </cell>
          <cell r="C180" t="str">
            <v>CPU 05</v>
          </cell>
          <cell r="D180" t="str">
            <v>BARRA DE APOIO RETA, EM AÇO INOX POLIDO, COMPRIMENTO 80CM, DIÂMETRO MINIMO 3CM - FORNECIMENTO E INTALAÇÃO</v>
          </cell>
          <cell r="E180" t="str">
            <v>UN</v>
          </cell>
          <cell r="F180">
            <v>4</v>
          </cell>
          <cell r="G180">
            <v>234.58083299999998</v>
          </cell>
          <cell r="H180">
            <v>938.31</v>
          </cell>
          <cell r="I180">
            <v>0</v>
          </cell>
          <cell r="J180">
            <v>0</v>
          </cell>
          <cell r="K180">
            <v>0</v>
          </cell>
          <cell r="L180">
            <v>0</v>
          </cell>
          <cell r="M180">
            <v>0</v>
          </cell>
        </row>
        <row r="181">
          <cell r="A181" t="str">
            <v>15.02</v>
          </cell>
          <cell r="B181" t="str">
            <v>SINAPI</v>
          </cell>
          <cell r="C181">
            <v>95544</v>
          </cell>
          <cell r="D181" t="str">
            <v>PAPELEIRA DE PAREDE EM METAL CROMADO SEM TAMPA, INCLUSO FIXAÇÃO. AF_10/2016</v>
          </cell>
          <cell r="E181" t="str">
            <v>UN</v>
          </cell>
          <cell r="F181">
            <v>5</v>
          </cell>
          <cell r="G181">
            <v>55.65</v>
          </cell>
          <cell r="H181">
            <v>278.24</v>
          </cell>
          <cell r="I181">
            <v>0</v>
          </cell>
          <cell r="J181">
            <v>0</v>
          </cell>
          <cell r="K181">
            <v>0</v>
          </cell>
          <cell r="L181">
            <v>0</v>
          </cell>
          <cell r="M181">
            <v>0</v>
          </cell>
        </row>
        <row r="182">
          <cell r="A182" t="str">
            <v>15.03</v>
          </cell>
          <cell r="B182" t="str">
            <v>SINAPI</v>
          </cell>
          <cell r="C182">
            <v>95545</v>
          </cell>
          <cell r="D182" t="str">
            <v>SABONETEIRA DE PAREDE EM METAL CROMADO, INCLUSO FIXAÇÃO. AF_10/2016</v>
          </cell>
          <cell r="E182" t="str">
            <v>UN</v>
          </cell>
          <cell r="F182">
            <v>3</v>
          </cell>
          <cell r="G182">
            <v>54.35</v>
          </cell>
          <cell r="H182">
            <v>163.04</v>
          </cell>
          <cell r="I182">
            <v>0</v>
          </cell>
          <cell r="J182">
            <v>0</v>
          </cell>
          <cell r="K182">
            <v>0</v>
          </cell>
          <cell r="L182">
            <v>0</v>
          </cell>
          <cell r="M182">
            <v>0</v>
          </cell>
        </row>
        <row r="183">
          <cell r="A183" t="str">
            <v>15.04</v>
          </cell>
          <cell r="B183" t="str">
            <v>SINAPI</v>
          </cell>
          <cell r="C183">
            <v>85005</v>
          </cell>
          <cell r="D183" t="str">
            <v>ESPELHO CRISTAL, ESPESSURA 4MM, COM PARAFUSOS DE FIXACAO, SEM MOLDURA</v>
          </cell>
          <cell r="E183" t="str">
            <v>M2</v>
          </cell>
          <cell r="F183">
            <v>1.8499999999999999</v>
          </cell>
          <cell r="G183">
            <v>431.09</v>
          </cell>
          <cell r="H183">
            <v>797.52</v>
          </cell>
          <cell r="I183">
            <v>0</v>
          </cell>
          <cell r="J183">
            <v>0</v>
          </cell>
          <cell r="K183">
            <v>0</v>
          </cell>
          <cell r="L183">
            <v>0</v>
          </cell>
          <cell r="M183">
            <v>0</v>
          </cell>
        </row>
        <row r="184">
          <cell r="A184" t="str">
            <v>15.05</v>
          </cell>
          <cell r="B184" t="str">
            <v>SINAPI</v>
          </cell>
          <cell r="C184">
            <v>96111</v>
          </cell>
          <cell r="D184" t="str">
            <v>FORRO EM RÉGUAS DE PVC, FRISADO, PARA AMBIENTES RESIDENCIAIS, INCLUSIVE ESTRUTURA DE FIXAÇÃO. AF_05/2017_P</v>
          </cell>
          <cell r="E184" t="str">
            <v>M2</v>
          </cell>
          <cell r="F184">
            <v>46</v>
          </cell>
          <cell r="G184">
            <v>40.96</v>
          </cell>
          <cell r="H184">
            <v>1883.96</v>
          </cell>
          <cell r="I184">
            <v>0</v>
          </cell>
          <cell r="J184">
            <v>0</v>
          </cell>
          <cell r="K184">
            <v>0</v>
          </cell>
          <cell r="L184">
            <v>0</v>
          </cell>
          <cell r="M184">
            <v>0</v>
          </cell>
        </row>
        <row r="185">
          <cell r="A185" t="str">
            <v>15.06</v>
          </cell>
          <cell r="B185" t="str">
            <v>SINAPI</v>
          </cell>
          <cell r="C185">
            <v>94273</v>
          </cell>
          <cell r="D185" t="str">
            <v>ASSENTAMENTO DE GUIA (MEIO-FIO) EM TRECHO RETO, CONFECCIONADA EM CONCRETO PRÉ-FABRICADO, DIMENSÕES 100X15X13X30 CM (COMPRIMENTO X BASE INFERIOR X BASE SUPERIOR X ALTURA), PARA VIAS URBANAS (USO VIÁRIO). AF_06/2016</v>
          </cell>
          <cell r="E185" t="str">
            <v>M</v>
          </cell>
          <cell r="F185">
            <v>44.93</v>
          </cell>
          <cell r="G185">
            <v>35.119999999999997</v>
          </cell>
          <cell r="H185">
            <v>1578.04</v>
          </cell>
          <cell r="I185">
            <v>0</v>
          </cell>
          <cell r="J185">
            <v>0</v>
          </cell>
          <cell r="K185">
            <v>0</v>
          </cell>
          <cell r="L185">
            <v>0</v>
          </cell>
          <cell r="M185">
            <v>0</v>
          </cell>
        </row>
        <row r="186">
          <cell r="A186" t="str">
            <v>15.07</v>
          </cell>
          <cell r="B186" t="str">
            <v>SINAPI</v>
          </cell>
          <cell r="C186">
            <v>94213</v>
          </cell>
          <cell r="D186" t="str">
            <v>TELHAMENTO COM TELHA DE AÇO/ALUMÍNIO E = 0,5 MM, COM ATÉ 2 ÁGUAS, INCLUSO IÇAMENTO. AF_06/2016</v>
          </cell>
          <cell r="E186" t="str">
            <v>M2</v>
          </cell>
          <cell r="F186">
            <v>85.2</v>
          </cell>
          <cell r="G186">
            <v>40.909999999999997</v>
          </cell>
          <cell r="H186">
            <v>3485.28</v>
          </cell>
          <cell r="I186">
            <v>0</v>
          </cell>
          <cell r="J186">
            <v>0</v>
          </cell>
          <cell r="K186">
            <v>0</v>
          </cell>
          <cell r="L186">
            <v>0</v>
          </cell>
          <cell r="M186">
            <v>0</v>
          </cell>
        </row>
        <row r="187">
          <cell r="A187" t="str">
            <v>15.08</v>
          </cell>
          <cell r="B187" t="str">
            <v>SINAPI</v>
          </cell>
          <cell r="C187">
            <v>72075</v>
          </cell>
          <cell r="D187" t="str">
            <v>IMPERMEABILIZACAO DE SUPERFICIE COM REVESTIMENTO BICOMPONENTE SEMI FLEXIVEL.</v>
          </cell>
          <cell r="E187" t="str">
            <v>M2</v>
          </cell>
          <cell r="F187">
            <v>79.600000000000009</v>
          </cell>
          <cell r="G187">
            <v>14.16</v>
          </cell>
          <cell r="H187">
            <v>1127</v>
          </cell>
          <cell r="I187">
            <v>0</v>
          </cell>
          <cell r="J187">
            <v>0</v>
          </cell>
          <cell r="K187">
            <v>0</v>
          </cell>
          <cell r="L187">
            <v>0</v>
          </cell>
          <cell r="M187">
            <v>0</v>
          </cell>
        </row>
        <row r="188">
          <cell r="A188" t="str">
            <v>15.09</v>
          </cell>
          <cell r="B188" t="str">
            <v>SINAPI</v>
          </cell>
          <cell r="C188">
            <v>85180</v>
          </cell>
          <cell r="D188" t="str">
            <v>PLANTIO DE GRAMA ESMERALDA EM ROLO</v>
          </cell>
          <cell r="E188" t="str">
            <v>M2</v>
          </cell>
          <cell r="F188">
            <v>7.4</v>
          </cell>
          <cell r="G188">
            <v>14.81</v>
          </cell>
          <cell r="H188">
            <v>109.63</v>
          </cell>
          <cell r="I188">
            <v>0</v>
          </cell>
          <cell r="J188">
            <v>0</v>
          </cell>
          <cell r="K188">
            <v>0</v>
          </cell>
          <cell r="L188">
            <v>0</v>
          </cell>
          <cell r="M188">
            <v>0</v>
          </cell>
        </row>
        <row r="189">
          <cell r="A189" t="str">
            <v>15.10</v>
          </cell>
          <cell r="B189" t="str">
            <v>SINAPI</v>
          </cell>
          <cell r="C189">
            <v>9537</v>
          </cell>
          <cell r="D189" t="str">
            <v>LIMPEZA FINAL DA OBRA</v>
          </cell>
          <cell r="E189" t="str">
            <v>M2</v>
          </cell>
          <cell r="F189">
            <v>403.2</v>
          </cell>
          <cell r="G189">
            <v>2.5</v>
          </cell>
          <cell r="H189">
            <v>1009.42</v>
          </cell>
          <cell r="I189">
            <v>0</v>
          </cell>
          <cell r="J189">
            <v>0</v>
          </cell>
          <cell r="K189">
            <v>0</v>
          </cell>
          <cell r="L189">
            <v>0</v>
          </cell>
          <cell r="M189">
            <v>0</v>
          </cell>
        </row>
        <row r="190">
          <cell r="A190" t="str">
            <v>015</v>
          </cell>
          <cell r="B190">
            <v>0</v>
          </cell>
          <cell r="C190">
            <v>0</v>
          </cell>
          <cell r="D190" t="str">
            <v>SUB-TOTAL 15</v>
          </cell>
          <cell r="E190">
            <v>0</v>
          </cell>
          <cell r="F190">
            <v>0</v>
          </cell>
          <cell r="G190">
            <v>0</v>
          </cell>
          <cell r="H190">
            <v>11370.439999999999</v>
          </cell>
          <cell r="J190">
            <v>0</v>
          </cell>
          <cell r="K190">
            <v>0</v>
          </cell>
          <cell r="L190">
            <v>0</v>
          </cell>
          <cell r="M190">
            <v>0</v>
          </cell>
        </row>
        <row r="191">
          <cell r="A191">
            <v>16</v>
          </cell>
          <cell r="B191">
            <v>0</v>
          </cell>
          <cell r="C191">
            <v>0</v>
          </cell>
          <cell r="D191" t="str">
            <v>ADMINISTRAÇÃO LOCAL</v>
          </cell>
          <cell r="E191">
            <v>0</v>
          </cell>
          <cell r="F191">
            <v>0</v>
          </cell>
          <cell r="G191">
            <v>0</v>
          </cell>
          <cell r="H191">
            <v>0</v>
          </cell>
          <cell r="J191">
            <v>0</v>
          </cell>
          <cell r="K191">
            <v>0</v>
          </cell>
          <cell r="L191">
            <v>0</v>
          </cell>
          <cell r="M191">
            <v>0</v>
          </cell>
        </row>
        <row r="192">
          <cell r="A192" t="str">
            <v>16.01</v>
          </cell>
          <cell r="B192" t="str">
            <v>COMPOSIÇÃO</v>
          </cell>
          <cell r="C192" t="str">
            <v>CPU 06</v>
          </cell>
          <cell r="D192" t="str">
            <v>ADMINISTRAÇÃO LOCAL¹</v>
          </cell>
          <cell r="E192" t="str">
            <v>UN</v>
          </cell>
          <cell r="F192">
            <v>100</v>
          </cell>
          <cell r="G192">
            <v>208.79458191000001</v>
          </cell>
          <cell r="H192">
            <v>20879.46</v>
          </cell>
          <cell r="J192">
            <v>0</v>
          </cell>
          <cell r="K192">
            <v>0</v>
          </cell>
          <cell r="L192">
            <v>0</v>
          </cell>
          <cell r="M192">
            <v>0</v>
          </cell>
        </row>
        <row r="193">
          <cell r="A193" t="str">
            <v>016</v>
          </cell>
          <cell r="B193">
            <v>0</v>
          </cell>
          <cell r="C193">
            <v>0</v>
          </cell>
          <cell r="D193" t="str">
            <v>SUB-TOTAL 16</v>
          </cell>
          <cell r="E193">
            <v>0</v>
          </cell>
          <cell r="F193">
            <v>0</v>
          </cell>
          <cell r="G193">
            <v>0</v>
          </cell>
          <cell r="H193">
            <v>20879.46</v>
          </cell>
          <cell r="I193">
            <v>4.4950649885230787E-2</v>
          </cell>
          <cell r="J193">
            <v>0</v>
          </cell>
          <cell r="K193">
            <v>0</v>
          </cell>
          <cell r="L193">
            <v>0</v>
          </cell>
          <cell r="M193">
            <v>0</v>
          </cell>
        </row>
        <row r="194">
          <cell r="A194">
            <v>0</v>
          </cell>
          <cell r="B194">
            <v>0</v>
          </cell>
          <cell r="C194">
            <v>0</v>
          </cell>
          <cell r="D194">
            <v>0</v>
          </cell>
          <cell r="E194">
            <v>0</v>
          </cell>
          <cell r="F194">
            <v>0</v>
          </cell>
          <cell r="G194">
            <v>0</v>
          </cell>
          <cell r="H194">
            <v>0</v>
          </cell>
          <cell r="J194">
            <v>0</v>
          </cell>
          <cell r="K194">
            <v>0</v>
          </cell>
          <cell r="L194">
            <v>0</v>
          </cell>
          <cell r="M194">
            <v>0</v>
          </cell>
        </row>
        <row r="195">
          <cell r="A195" t="str">
            <v>TOTAL</v>
          </cell>
          <cell r="B195">
            <v>0</v>
          </cell>
          <cell r="C195">
            <v>0</v>
          </cell>
          <cell r="D195">
            <v>0</v>
          </cell>
          <cell r="E195">
            <v>0</v>
          </cell>
          <cell r="F195">
            <v>0</v>
          </cell>
          <cell r="G195">
            <v>0</v>
          </cell>
          <cell r="H195">
            <v>464497.4</v>
          </cell>
          <cell r="J195">
            <v>0</v>
          </cell>
          <cell r="K195">
            <v>0</v>
          </cell>
          <cell r="L195">
            <v>0</v>
          </cell>
          <cell r="M195">
            <v>0</v>
          </cell>
        </row>
        <row r="196">
          <cell r="A196">
            <v>0</v>
          </cell>
          <cell r="B196">
            <v>0</v>
          </cell>
          <cell r="C196">
            <v>0</v>
          </cell>
          <cell r="D196">
            <v>0</v>
          </cell>
          <cell r="E196">
            <v>0</v>
          </cell>
          <cell r="F196">
            <v>0</v>
          </cell>
          <cell r="G196">
            <v>0</v>
          </cell>
          <cell r="H196">
            <v>0</v>
          </cell>
          <cell r="J196">
            <v>292667.63057272724</v>
          </cell>
          <cell r="K196">
            <v>0</v>
          </cell>
          <cell r="L196">
            <v>0</v>
          </cell>
          <cell r="M196">
            <v>0</v>
          </cell>
        </row>
        <row r="197">
          <cell r="A197" t="str">
            <v>¹ O item ADMINISTRAÇÃO LOCAL será medido proporcionalmente ao avanço da obra.</v>
          </cell>
          <cell r="B197">
            <v>0</v>
          </cell>
          <cell r="C197">
            <v>0</v>
          </cell>
          <cell r="D197">
            <v>0</v>
          </cell>
          <cell r="E197">
            <v>0</v>
          </cell>
          <cell r="F197">
            <v>0</v>
          </cell>
          <cell r="G197">
            <v>0</v>
          </cell>
          <cell r="H197">
            <v>0</v>
          </cell>
          <cell r="I197">
            <v>0</v>
          </cell>
          <cell r="J197">
            <v>171829.76942727278</v>
          </cell>
          <cell r="K197">
            <v>0</v>
          </cell>
          <cell r="L197">
            <v>0</v>
          </cell>
          <cell r="M197">
            <v>0</v>
          </cell>
        </row>
        <row r="198">
          <cell r="A198">
            <v>0</v>
          </cell>
          <cell r="B198">
            <v>0</v>
          </cell>
          <cell r="C198">
            <v>0</v>
          </cell>
          <cell r="D198">
            <v>0</v>
          </cell>
          <cell r="E198">
            <v>0</v>
          </cell>
          <cell r="F198">
            <v>0</v>
          </cell>
          <cell r="G198">
            <v>0</v>
          </cell>
          <cell r="H198">
            <v>0</v>
          </cell>
          <cell r="J198">
            <v>0.36990000000000001</v>
          </cell>
          <cell r="K198">
            <v>0</v>
          </cell>
          <cell r="L198">
            <v>0</v>
          </cell>
          <cell r="M198">
            <v>0</v>
          </cell>
        </row>
        <row r="199">
          <cell r="A199">
            <v>0</v>
          </cell>
          <cell r="B199">
            <v>0</v>
          </cell>
          <cell r="C199">
            <v>0</v>
          </cell>
          <cell r="D199">
            <v>0</v>
          </cell>
          <cell r="E199">
            <v>0</v>
          </cell>
          <cell r="F199">
            <v>0</v>
          </cell>
          <cell r="G199">
            <v>0</v>
          </cell>
          <cell r="H199">
            <v>0</v>
          </cell>
          <cell r="J199">
            <v>0</v>
          </cell>
          <cell r="K199">
            <v>0</v>
          </cell>
          <cell r="L199">
            <v>0</v>
          </cell>
          <cell r="M199">
            <v>0</v>
          </cell>
        </row>
        <row r="200">
          <cell r="A200">
            <v>0</v>
          </cell>
          <cell r="B200">
            <v>0</v>
          </cell>
          <cell r="C200">
            <v>0</v>
          </cell>
          <cell r="D200">
            <v>0</v>
          </cell>
          <cell r="E200">
            <v>0</v>
          </cell>
          <cell r="F200">
            <v>0</v>
          </cell>
          <cell r="G200">
            <v>0</v>
          </cell>
          <cell r="H200">
            <v>0</v>
          </cell>
          <cell r="J200">
            <v>0</v>
          </cell>
          <cell r="K200">
            <v>0</v>
          </cell>
          <cell r="L200">
            <v>0</v>
          </cell>
          <cell r="M200">
            <v>0</v>
          </cell>
        </row>
        <row r="201">
          <cell r="A201" t="str">
            <v>Alex Nali Ferreira</v>
          </cell>
          <cell r="B201">
            <v>0</v>
          </cell>
          <cell r="C201">
            <v>0</v>
          </cell>
          <cell r="D201">
            <v>0</v>
          </cell>
          <cell r="E201">
            <v>0</v>
          </cell>
          <cell r="F201">
            <v>0</v>
          </cell>
          <cell r="G201">
            <v>0</v>
          </cell>
          <cell r="H201">
            <v>0</v>
          </cell>
          <cell r="I201">
            <v>0</v>
          </cell>
          <cell r="J201">
            <v>0</v>
          </cell>
          <cell r="K201">
            <v>0</v>
          </cell>
          <cell r="L201">
            <v>0</v>
          </cell>
          <cell r="M201">
            <v>0</v>
          </cell>
        </row>
        <row r="202">
          <cell r="A202" t="str">
            <v>Engenheiro Civil PMCC - CREA ES-039390/D</v>
          </cell>
          <cell r="B202">
            <v>0</v>
          </cell>
          <cell r="C202">
            <v>0</v>
          </cell>
          <cell r="D202">
            <v>0</v>
          </cell>
          <cell r="E202">
            <v>0</v>
          </cell>
          <cell r="F202">
            <v>0</v>
          </cell>
          <cell r="G202">
            <v>0</v>
          </cell>
          <cell r="H202">
            <v>0</v>
          </cell>
          <cell r="I202">
            <v>0</v>
          </cell>
          <cell r="J202">
            <v>0</v>
          </cell>
          <cell r="K202">
            <v>0</v>
          </cell>
          <cell r="L202">
            <v>0</v>
          </cell>
          <cell r="M202">
            <v>0</v>
          </cell>
        </row>
        <row r="203">
          <cell r="J203">
            <v>0</v>
          </cell>
          <cell r="K203">
            <v>0</v>
          </cell>
          <cell r="L203">
            <v>0</v>
          </cell>
          <cell r="M203">
            <v>0</v>
          </cell>
        </row>
        <row r="204">
          <cell r="J204">
            <v>0</v>
          </cell>
          <cell r="K204">
            <v>0</v>
          </cell>
          <cell r="L204">
            <v>0</v>
          </cell>
          <cell r="M204">
            <v>0</v>
          </cell>
        </row>
        <row r="205">
          <cell r="J205">
            <v>0</v>
          </cell>
          <cell r="K205">
            <v>0</v>
          </cell>
          <cell r="L205">
            <v>0</v>
          </cell>
          <cell r="M205">
            <v>0</v>
          </cell>
        </row>
        <row r="206">
          <cell r="J206">
            <v>0</v>
          </cell>
          <cell r="K206">
            <v>0</v>
          </cell>
          <cell r="L206">
            <v>0</v>
          </cell>
          <cell r="M206">
            <v>0</v>
          </cell>
        </row>
        <row r="207">
          <cell r="K207">
            <v>0</v>
          </cell>
        </row>
        <row r="208">
          <cell r="K208">
            <v>0</v>
          </cell>
        </row>
        <row r="209">
          <cell r="K209">
            <v>0</v>
          </cell>
        </row>
        <row r="210">
          <cell r="K210">
            <v>0</v>
          </cell>
        </row>
        <row r="211">
          <cell r="K211">
            <v>0</v>
          </cell>
        </row>
        <row r="212">
          <cell r="K212">
            <v>0</v>
          </cell>
        </row>
        <row r="213">
          <cell r="K213">
            <v>0</v>
          </cell>
        </row>
        <row r="214">
          <cell r="K214">
            <v>0</v>
          </cell>
        </row>
        <row r="215">
          <cell r="K215">
            <v>0</v>
          </cell>
        </row>
        <row r="216">
          <cell r="K216">
            <v>0</v>
          </cell>
        </row>
        <row r="217">
          <cell r="K217">
            <v>0</v>
          </cell>
        </row>
        <row r="218">
          <cell r="K218">
            <v>0</v>
          </cell>
        </row>
        <row r="219">
          <cell r="K219">
            <v>0</v>
          </cell>
        </row>
        <row r="220">
          <cell r="K220">
            <v>0</v>
          </cell>
        </row>
        <row r="221">
          <cell r="K221">
            <v>0</v>
          </cell>
        </row>
        <row r="222">
          <cell r="K222">
            <v>0</v>
          </cell>
        </row>
        <row r="223">
          <cell r="K223">
            <v>0</v>
          </cell>
        </row>
        <row r="224">
          <cell r="K224">
            <v>0</v>
          </cell>
        </row>
        <row r="225">
          <cell r="K225">
            <v>0</v>
          </cell>
        </row>
        <row r="226">
          <cell r="K226">
            <v>0</v>
          </cell>
        </row>
        <row r="227">
          <cell r="K227">
            <v>0</v>
          </cell>
        </row>
        <row r="228">
          <cell r="K228">
            <v>0</v>
          </cell>
        </row>
        <row r="229">
          <cell r="K229">
            <v>0</v>
          </cell>
        </row>
        <row r="230">
          <cell r="K230">
            <v>0</v>
          </cell>
        </row>
        <row r="231">
          <cell r="K231">
            <v>0</v>
          </cell>
        </row>
        <row r="232">
          <cell r="K232">
            <v>0</v>
          </cell>
        </row>
        <row r="233">
          <cell r="K233">
            <v>0</v>
          </cell>
        </row>
        <row r="234">
          <cell r="K234">
            <v>0</v>
          </cell>
        </row>
        <row r="235">
          <cell r="K235">
            <v>0</v>
          </cell>
        </row>
        <row r="236">
          <cell r="K236">
            <v>0</v>
          </cell>
        </row>
        <row r="237">
          <cell r="K237">
            <v>0</v>
          </cell>
        </row>
        <row r="238">
          <cell r="K238">
            <v>0</v>
          </cell>
        </row>
        <row r="239">
          <cell r="K239">
            <v>0</v>
          </cell>
        </row>
        <row r="240">
          <cell r="K240">
            <v>0</v>
          </cell>
        </row>
        <row r="241">
          <cell r="K241">
            <v>0</v>
          </cell>
        </row>
        <row r="242">
          <cell r="K242">
            <v>0</v>
          </cell>
        </row>
        <row r="243">
          <cell r="K243">
            <v>0</v>
          </cell>
        </row>
        <row r="244">
          <cell r="K244">
            <v>0</v>
          </cell>
        </row>
        <row r="245">
          <cell r="K245">
            <v>0</v>
          </cell>
        </row>
        <row r="246">
          <cell r="K246">
            <v>0</v>
          </cell>
        </row>
        <row r="247">
          <cell r="K247">
            <v>0</v>
          </cell>
        </row>
        <row r="248">
          <cell r="K248">
            <v>0</v>
          </cell>
        </row>
        <row r="249">
          <cell r="K249">
            <v>0</v>
          </cell>
        </row>
        <row r="250">
          <cell r="K250">
            <v>0</v>
          </cell>
        </row>
        <row r="251">
          <cell r="K251">
            <v>0</v>
          </cell>
        </row>
        <row r="252">
          <cell r="K252">
            <v>0</v>
          </cell>
        </row>
        <row r="253">
          <cell r="K253">
            <v>0</v>
          </cell>
        </row>
        <row r="254">
          <cell r="K254">
            <v>0</v>
          </cell>
        </row>
        <row r="255">
          <cell r="K255">
            <v>0</v>
          </cell>
        </row>
        <row r="256">
          <cell r="K256">
            <v>0</v>
          </cell>
        </row>
        <row r="257">
          <cell r="K257">
            <v>0</v>
          </cell>
        </row>
        <row r="258">
          <cell r="K258">
            <v>0</v>
          </cell>
        </row>
        <row r="259">
          <cell r="K259">
            <v>0</v>
          </cell>
        </row>
        <row r="260">
          <cell r="K260">
            <v>0</v>
          </cell>
        </row>
        <row r="261">
          <cell r="K261">
            <v>0</v>
          </cell>
        </row>
        <row r="262">
          <cell r="K262">
            <v>0</v>
          </cell>
        </row>
        <row r="263">
          <cell r="K263">
            <v>0</v>
          </cell>
        </row>
        <row r="264">
          <cell r="K264">
            <v>0</v>
          </cell>
        </row>
        <row r="265">
          <cell r="K265">
            <v>0</v>
          </cell>
        </row>
        <row r="266">
          <cell r="K266">
            <v>0</v>
          </cell>
        </row>
        <row r="267">
          <cell r="K267">
            <v>0</v>
          </cell>
        </row>
        <row r="268">
          <cell r="K268">
            <v>0</v>
          </cell>
        </row>
        <row r="269">
          <cell r="K269">
            <v>0</v>
          </cell>
        </row>
        <row r="270">
          <cell r="K270">
            <v>0</v>
          </cell>
        </row>
        <row r="271">
          <cell r="K271">
            <v>0</v>
          </cell>
        </row>
        <row r="272">
          <cell r="K272">
            <v>0</v>
          </cell>
        </row>
        <row r="273">
          <cell r="K273">
            <v>0</v>
          </cell>
        </row>
        <row r="274">
          <cell r="K274">
            <v>0</v>
          </cell>
        </row>
        <row r="275">
          <cell r="K275">
            <v>0</v>
          </cell>
        </row>
        <row r="276">
          <cell r="K276">
            <v>0</v>
          </cell>
        </row>
        <row r="277">
          <cell r="K277">
            <v>0</v>
          </cell>
        </row>
        <row r="278">
          <cell r="K278">
            <v>0</v>
          </cell>
        </row>
        <row r="279">
          <cell r="K279">
            <v>0</v>
          </cell>
        </row>
        <row r="280">
          <cell r="K280">
            <v>0</v>
          </cell>
        </row>
        <row r="281">
          <cell r="K281">
            <v>0</v>
          </cell>
        </row>
        <row r="282">
          <cell r="K282">
            <v>0</v>
          </cell>
        </row>
        <row r="283">
          <cell r="K283">
            <v>0</v>
          </cell>
        </row>
        <row r="284">
          <cell r="K284">
            <v>0</v>
          </cell>
        </row>
        <row r="285">
          <cell r="K285">
            <v>0</v>
          </cell>
        </row>
        <row r="286">
          <cell r="K286">
            <v>0</v>
          </cell>
        </row>
        <row r="287">
          <cell r="K287">
            <v>0</v>
          </cell>
        </row>
        <row r="288">
          <cell r="K288">
            <v>0</v>
          </cell>
        </row>
        <row r="289">
          <cell r="K289">
            <v>0</v>
          </cell>
        </row>
        <row r="290">
          <cell r="K290">
            <v>0</v>
          </cell>
        </row>
        <row r="291">
          <cell r="K291">
            <v>0</v>
          </cell>
        </row>
        <row r="292">
          <cell r="K292">
            <v>0</v>
          </cell>
        </row>
        <row r="293">
          <cell r="K293">
            <v>0</v>
          </cell>
        </row>
        <row r="294">
          <cell r="K294">
            <v>0</v>
          </cell>
        </row>
        <row r="295">
          <cell r="K295">
            <v>0</v>
          </cell>
        </row>
        <row r="296">
          <cell r="K296">
            <v>0</v>
          </cell>
        </row>
        <row r="297">
          <cell r="K297">
            <v>0</v>
          </cell>
        </row>
        <row r="298">
          <cell r="K298">
            <v>0</v>
          </cell>
        </row>
        <row r="299">
          <cell r="K299">
            <v>0</v>
          </cell>
        </row>
        <row r="300">
          <cell r="K300">
            <v>0</v>
          </cell>
        </row>
        <row r="301">
          <cell r="K301">
            <v>0</v>
          </cell>
        </row>
        <row r="302">
          <cell r="K302">
            <v>0</v>
          </cell>
        </row>
        <row r="303">
          <cell r="K303">
            <v>0</v>
          </cell>
        </row>
        <row r="304">
          <cell r="K304">
            <v>0</v>
          </cell>
        </row>
        <row r="305">
          <cell r="K305">
            <v>0</v>
          </cell>
        </row>
        <row r="306">
          <cell r="K306">
            <v>0</v>
          </cell>
        </row>
        <row r="307">
          <cell r="K307">
            <v>0</v>
          </cell>
        </row>
        <row r="308">
          <cell r="K308">
            <v>0</v>
          </cell>
        </row>
        <row r="309">
          <cell r="K309">
            <v>0</v>
          </cell>
        </row>
        <row r="310">
          <cell r="K310">
            <v>0</v>
          </cell>
        </row>
        <row r="311">
          <cell r="K311">
            <v>0</v>
          </cell>
        </row>
        <row r="312">
          <cell r="K312">
            <v>0</v>
          </cell>
        </row>
        <row r="313">
          <cell r="K313">
            <v>0</v>
          </cell>
        </row>
        <row r="314">
          <cell r="K314">
            <v>0</v>
          </cell>
        </row>
        <row r="315">
          <cell r="K315">
            <v>0</v>
          </cell>
        </row>
        <row r="316">
          <cell r="K316">
            <v>0</v>
          </cell>
        </row>
        <row r="317">
          <cell r="K317">
            <v>0</v>
          </cell>
        </row>
        <row r="318">
          <cell r="K318">
            <v>0</v>
          </cell>
        </row>
        <row r="319">
          <cell r="K319">
            <v>0</v>
          </cell>
        </row>
        <row r="320">
          <cell r="K320">
            <v>0</v>
          </cell>
        </row>
        <row r="321">
          <cell r="K321">
            <v>0</v>
          </cell>
        </row>
        <row r="322">
          <cell r="K322">
            <v>0</v>
          </cell>
        </row>
        <row r="323">
          <cell r="K323">
            <v>0</v>
          </cell>
        </row>
        <row r="324">
          <cell r="K324">
            <v>0</v>
          </cell>
        </row>
        <row r="325">
          <cell r="K325">
            <v>0</v>
          </cell>
        </row>
        <row r="326">
          <cell r="K326">
            <v>0</v>
          </cell>
        </row>
        <row r="327">
          <cell r="K327">
            <v>0</v>
          </cell>
        </row>
        <row r="328">
          <cell r="K328">
            <v>0</v>
          </cell>
        </row>
        <row r="329">
          <cell r="K329">
            <v>0</v>
          </cell>
        </row>
        <row r="330">
          <cell r="K330">
            <v>0</v>
          </cell>
        </row>
        <row r="331">
          <cell r="K331">
            <v>0</v>
          </cell>
        </row>
        <row r="332">
          <cell r="K332">
            <v>0</v>
          </cell>
        </row>
        <row r="333">
          <cell r="K333">
            <v>0</v>
          </cell>
        </row>
        <row r="334">
          <cell r="K334">
            <v>0</v>
          </cell>
        </row>
        <row r="335">
          <cell r="K335">
            <v>0</v>
          </cell>
        </row>
        <row r="336">
          <cell r="K336">
            <v>0</v>
          </cell>
        </row>
        <row r="337">
          <cell r="K337">
            <v>0</v>
          </cell>
        </row>
        <row r="338">
          <cell r="K338">
            <v>0</v>
          </cell>
        </row>
        <row r="339">
          <cell r="K339">
            <v>0</v>
          </cell>
        </row>
        <row r="340">
          <cell r="K340">
            <v>0</v>
          </cell>
        </row>
        <row r="341">
          <cell r="K341">
            <v>0</v>
          </cell>
        </row>
        <row r="342">
          <cell r="K342">
            <v>0</v>
          </cell>
        </row>
        <row r="343">
          <cell r="K343">
            <v>0</v>
          </cell>
        </row>
        <row r="344">
          <cell r="K344">
            <v>0</v>
          </cell>
        </row>
        <row r="345">
          <cell r="K345">
            <v>0</v>
          </cell>
        </row>
        <row r="346">
          <cell r="K346">
            <v>0</v>
          </cell>
        </row>
        <row r="347">
          <cell r="K347">
            <v>0</v>
          </cell>
        </row>
        <row r="348">
          <cell r="K348">
            <v>0</v>
          </cell>
        </row>
        <row r="349">
          <cell r="K349">
            <v>0</v>
          </cell>
        </row>
        <row r="350">
          <cell r="K350">
            <v>0</v>
          </cell>
        </row>
        <row r="351">
          <cell r="K351">
            <v>0</v>
          </cell>
        </row>
        <row r="352">
          <cell r="K352">
            <v>0</v>
          </cell>
        </row>
        <row r="353">
          <cell r="K353">
            <v>0</v>
          </cell>
        </row>
        <row r="354">
          <cell r="K354">
            <v>0</v>
          </cell>
        </row>
        <row r="355">
          <cell r="K355">
            <v>0</v>
          </cell>
        </row>
        <row r="356">
          <cell r="K356">
            <v>0</v>
          </cell>
        </row>
        <row r="357">
          <cell r="K357">
            <v>0</v>
          </cell>
        </row>
        <row r="358">
          <cell r="K358">
            <v>0</v>
          </cell>
        </row>
        <row r="359">
          <cell r="K359">
            <v>0</v>
          </cell>
        </row>
        <row r="360">
          <cell r="K360">
            <v>0</v>
          </cell>
        </row>
        <row r="361">
          <cell r="K361">
            <v>0</v>
          </cell>
        </row>
        <row r="362">
          <cell r="K362">
            <v>0</v>
          </cell>
        </row>
        <row r="363">
          <cell r="K363">
            <v>0</v>
          </cell>
        </row>
        <row r="364">
          <cell r="K364">
            <v>0</v>
          </cell>
        </row>
        <row r="365">
          <cell r="K365">
            <v>0</v>
          </cell>
        </row>
        <row r="366">
          <cell r="K366">
            <v>0</v>
          </cell>
        </row>
        <row r="367">
          <cell r="K367">
            <v>0</v>
          </cell>
        </row>
        <row r="368">
          <cell r="K368">
            <v>0</v>
          </cell>
        </row>
        <row r="369">
          <cell r="K369">
            <v>0</v>
          </cell>
        </row>
        <row r="370">
          <cell r="K370">
            <v>0</v>
          </cell>
        </row>
        <row r="371">
          <cell r="K371">
            <v>0</v>
          </cell>
        </row>
        <row r="372">
          <cell r="K372">
            <v>0</v>
          </cell>
        </row>
        <row r="373">
          <cell r="K373">
            <v>0</v>
          </cell>
        </row>
        <row r="374">
          <cell r="K374">
            <v>0</v>
          </cell>
        </row>
        <row r="375">
          <cell r="K375">
            <v>0</v>
          </cell>
        </row>
        <row r="376">
          <cell r="K376">
            <v>0</v>
          </cell>
        </row>
        <row r="377">
          <cell r="K377">
            <v>0</v>
          </cell>
        </row>
        <row r="378">
          <cell r="K378">
            <v>0</v>
          </cell>
        </row>
        <row r="379">
          <cell r="K379">
            <v>0</v>
          </cell>
        </row>
        <row r="380">
          <cell r="K380">
            <v>0</v>
          </cell>
        </row>
        <row r="381">
          <cell r="K381">
            <v>0</v>
          </cell>
        </row>
        <row r="382">
          <cell r="K382">
            <v>0</v>
          </cell>
        </row>
        <row r="383">
          <cell r="K383">
            <v>0</v>
          </cell>
        </row>
        <row r="384">
          <cell r="K384">
            <v>0</v>
          </cell>
        </row>
        <row r="385">
          <cell r="K385">
            <v>0</v>
          </cell>
        </row>
        <row r="386">
          <cell r="K386">
            <v>0</v>
          </cell>
        </row>
        <row r="387">
          <cell r="K387">
            <v>0</v>
          </cell>
        </row>
        <row r="388">
          <cell r="K388">
            <v>0</v>
          </cell>
        </row>
        <row r="389">
          <cell r="K389">
            <v>0</v>
          </cell>
        </row>
        <row r="390">
          <cell r="K390">
            <v>0</v>
          </cell>
        </row>
        <row r="391">
          <cell r="K391">
            <v>0</v>
          </cell>
        </row>
        <row r="392">
          <cell r="K392">
            <v>0</v>
          </cell>
        </row>
        <row r="393">
          <cell r="K393">
            <v>0</v>
          </cell>
        </row>
        <row r="394">
          <cell r="K394">
            <v>0</v>
          </cell>
        </row>
        <row r="395">
          <cell r="K395">
            <v>0</v>
          </cell>
        </row>
        <row r="396">
          <cell r="K396">
            <v>0</v>
          </cell>
        </row>
        <row r="397">
          <cell r="K397">
            <v>0</v>
          </cell>
        </row>
        <row r="398">
          <cell r="K398">
            <v>0</v>
          </cell>
        </row>
        <row r="399">
          <cell r="K399">
            <v>0</v>
          </cell>
        </row>
        <row r="400">
          <cell r="K400">
            <v>0</v>
          </cell>
        </row>
        <row r="401">
          <cell r="K401">
            <v>0</v>
          </cell>
        </row>
        <row r="402">
          <cell r="K402">
            <v>0</v>
          </cell>
        </row>
        <row r="403">
          <cell r="K403">
            <v>0</v>
          </cell>
        </row>
        <row r="404">
          <cell r="K404">
            <v>0</v>
          </cell>
        </row>
        <row r="405">
          <cell r="K405">
            <v>0</v>
          </cell>
        </row>
        <row r="406">
          <cell r="K406">
            <v>0</v>
          </cell>
        </row>
        <row r="407">
          <cell r="K407">
            <v>0</v>
          </cell>
        </row>
        <row r="408">
          <cell r="K408">
            <v>0</v>
          </cell>
        </row>
        <row r="409">
          <cell r="K409">
            <v>0</v>
          </cell>
        </row>
        <row r="410">
          <cell r="K410">
            <v>0</v>
          </cell>
        </row>
        <row r="411">
          <cell r="K411">
            <v>0</v>
          </cell>
        </row>
        <row r="412">
          <cell r="K412">
            <v>0</v>
          </cell>
        </row>
        <row r="413">
          <cell r="K413">
            <v>0</v>
          </cell>
        </row>
        <row r="414">
          <cell r="K414">
            <v>0</v>
          </cell>
        </row>
        <row r="415">
          <cell r="K415">
            <v>0</v>
          </cell>
        </row>
        <row r="416">
          <cell r="K416">
            <v>0</v>
          </cell>
        </row>
        <row r="417">
          <cell r="K417">
            <v>0</v>
          </cell>
        </row>
        <row r="418">
          <cell r="K418">
            <v>0</v>
          </cell>
        </row>
        <row r="419">
          <cell r="K419">
            <v>0</v>
          </cell>
        </row>
        <row r="420">
          <cell r="K420">
            <v>0</v>
          </cell>
        </row>
        <row r="421">
          <cell r="K421">
            <v>0</v>
          </cell>
        </row>
        <row r="422">
          <cell r="K422">
            <v>0</v>
          </cell>
        </row>
        <row r="423">
          <cell r="K423">
            <v>0</v>
          </cell>
        </row>
        <row r="424">
          <cell r="K424">
            <v>0</v>
          </cell>
        </row>
        <row r="425">
          <cell r="K425">
            <v>0</v>
          </cell>
        </row>
        <row r="426">
          <cell r="K426">
            <v>0</v>
          </cell>
        </row>
        <row r="427">
          <cell r="K427">
            <v>0</v>
          </cell>
        </row>
        <row r="428">
          <cell r="K428">
            <v>0</v>
          </cell>
        </row>
        <row r="429">
          <cell r="K429">
            <v>0</v>
          </cell>
        </row>
        <row r="430">
          <cell r="K430">
            <v>0</v>
          </cell>
        </row>
        <row r="431">
          <cell r="K431">
            <v>0</v>
          </cell>
        </row>
        <row r="432">
          <cell r="K432">
            <v>0</v>
          </cell>
        </row>
        <row r="433">
          <cell r="K433">
            <v>0</v>
          </cell>
        </row>
        <row r="434">
          <cell r="K434">
            <v>0</v>
          </cell>
        </row>
        <row r="435">
          <cell r="K435">
            <v>0</v>
          </cell>
        </row>
        <row r="436">
          <cell r="K436">
            <v>0</v>
          </cell>
        </row>
        <row r="437">
          <cell r="K437">
            <v>0</v>
          </cell>
        </row>
        <row r="438">
          <cell r="K438">
            <v>0</v>
          </cell>
        </row>
        <row r="439">
          <cell r="K439">
            <v>0</v>
          </cell>
        </row>
        <row r="440">
          <cell r="K440">
            <v>0</v>
          </cell>
        </row>
        <row r="441">
          <cell r="K441">
            <v>0</v>
          </cell>
        </row>
        <row r="442">
          <cell r="K442">
            <v>0</v>
          </cell>
        </row>
        <row r="443">
          <cell r="K443">
            <v>0</v>
          </cell>
        </row>
        <row r="444">
          <cell r="K444">
            <v>0</v>
          </cell>
        </row>
        <row r="445">
          <cell r="K445">
            <v>0</v>
          </cell>
        </row>
        <row r="446">
          <cell r="K446">
            <v>0</v>
          </cell>
        </row>
        <row r="447">
          <cell r="K447">
            <v>0</v>
          </cell>
        </row>
        <row r="448">
          <cell r="K448">
            <v>0</v>
          </cell>
        </row>
        <row r="449">
          <cell r="K449">
            <v>0</v>
          </cell>
        </row>
        <row r="450">
          <cell r="K450">
            <v>0</v>
          </cell>
        </row>
        <row r="451">
          <cell r="K451">
            <v>0</v>
          </cell>
        </row>
        <row r="452">
          <cell r="K452">
            <v>0</v>
          </cell>
        </row>
        <row r="453">
          <cell r="K453">
            <v>0</v>
          </cell>
        </row>
        <row r="454">
          <cell r="K454">
            <v>0</v>
          </cell>
        </row>
        <row r="455">
          <cell r="K455">
            <v>0</v>
          </cell>
        </row>
        <row r="456">
          <cell r="K456">
            <v>0</v>
          </cell>
        </row>
        <row r="457">
          <cell r="K457">
            <v>0</v>
          </cell>
        </row>
        <row r="458">
          <cell r="K458">
            <v>0</v>
          </cell>
        </row>
        <row r="459">
          <cell r="K459">
            <v>0</v>
          </cell>
        </row>
        <row r="460">
          <cell r="K460">
            <v>0</v>
          </cell>
        </row>
        <row r="461">
          <cell r="K461">
            <v>0</v>
          </cell>
        </row>
        <row r="462">
          <cell r="K462">
            <v>0</v>
          </cell>
        </row>
        <row r="463">
          <cell r="K463">
            <v>0</v>
          </cell>
        </row>
        <row r="464">
          <cell r="K464">
            <v>0</v>
          </cell>
        </row>
        <row r="465">
          <cell r="K465">
            <v>0</v>
          </cell>
        </row>
        <row r="466">
          <cell r="K466">
            <v>0</v>
          </cell>
        </row>
        <row r="467">
          <cell r="K467">
            <v>0</v>
          </cell>
        </row>
        <row r="468">
          <cell r="K468">
            <v>0</v>
          </cell>
        </row>
        <row r="469">
          <cell r="K469">
            <v>0</v>
          </cell>
        </row>
        <row r="470">
          <cell r="K470">
            <v>0</v>
          </cell>
        </row>
        <row r="471">
          <cell r="K471">
            <v>0</v>
          </cell>
        </row>
        <row r="472">
          <cell r="K472">
            <v>0</v>
          </cell>
        </row>
        <row r="473">
          <cell r="K473">
            <v>0</v>
          </cell>
        </row>
        <row r="474">
          <cell r="K474">
            <v>0</v>
          </cell>
        </row>
        <row r="475">
          <cell r="K475">
            <v>0</v>
          </cell>
        </row>
        <row r="476">
          <cell r="K476">
            <v>0</v>
          </cell>
        </row>
        <row r="477">
          <cell r="K477">
            <v>0</v>
          </cell>
        </row>
        <row r="478">
          <cell r="K478">
            <v>0</v>
          </cell>
        </row>
        <row r="479">
          <cell r="K479">
            <v>0</v>
          </cell>
        </row>
        <row r="480">
          <cell r="K480">
            <v>0</v>
          </cell>
        </row>
        <row r="481">
          <cell r="K481">
            <v>0</v>
          </cell>
        </row>
        <row r="482">
          <cell r="K482">
            <v>0</v>
          </cell>
        </row>
        <row r="483">
          <cell r="K483">
            <v>0</v>
          </cell>
        </row>
        <row r="484">
          <cell r="K484">
            <v>0</v>
          </cell>
        </row>
        <row r="485">
          <cell r="K485">
            <v>0</v>
          </cell>
        </row>
        <row r="486">
          <cell r="K486">
            <v>0</v>
          </cell>
        </row>
        <row r="487">
          <cell r="K487">
            <v>0</v>
          </cell>
        </row>
        <row r="488">
          <cell r="K488">
            <v>0</v>
          </cell>
        </row>
        <row r="489">
          <cell r="K489">
            <v>0</v>
          </cell>
        </row>
        <row r="490">
          <cell r="K490">
            <v>0</v>
          </cell>
        </row>
        <row r="491">
          <cell r="K491">
            <v>0</v>
          </cell>
        </row>
        <row r="492">
          <cell r="K492">
            <v>0</v>
          </cell>
        </row>
        <row r="493">
          <cell r="K493">
            <v>0</v>
          </cell>
        </row>
        <row r="494">
          <cell r="K494">
            <v>0</v>
          </cell>
        </row>
        <row r="495">
          <cell r="K495">
            <v>0</v>
          </cell>
        </row>
        <row r="496">
          <cell r="K496">
            <v>0</v>
          </cell>
        </row>
        <row r="497">
          <cell r="K497">
            <v>0</v>
          </cell>
        </row>
        <row r="498">
          <cell r="K498">
            <v>0</v>
          </cell>
        </row>
        <row r="499">
          <cell r="K499">
            <v>0</v>
          </cell>
        </row>
        <row r="500">
          <cell r="K500">
            <v>0</v>
          </cell>
        </row>
        <row r="501">
          <cell r="K501">
            <v>0</v>
          </cell>
        </row>
        <row r="502">
          <cell r="K502">
            <v>0</v>
          </cell>
        </row>
        <row r="503">
          <cell r="K503">
            <v>0</v>
          </cell>
        </row>
        <row r="504">
          <cell r="K504">
            <v>0</v>
          </cell>
        </row>
        <row r="505">
          <cell r="K505">
            <v>0</v>
          </cell>
        </row>
        <row r="506">
          <cell r="K506">
            <v>0</v>
          </cell>
        </row>
        <row r="507">
          <cell r="K507">
            <v>0</v>
          </cell>
        </row>
        <row r="508">
          <cell r="K508">
            <v>0</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5ª Medição (2)"/>
      <sheetName val="1ª a 15ª Med"/>
      <sheetName val="ORÇAMENTO"/>
      <sheetName val="MDC"/>
    </sheetNames>
    <sheetDataSet>
      <sheetData sheetId="0"/>
      <sheetData sheetId="1"/>
      <sheetData sheetId="2">
        <row r="1">
          <cell r="A1" t="str">
            <v>PREFEITURA DE CONCEIÇÃO DO CASTELO</v>
          </cell>
          <cell r="B1">
            <v>0</v>
          </cell>
          <cell r="C1">
            <v>0</v>
          </cell>
          <cell r="D1">
            <v>0</v>
          </cell>
          <cell r="E1">
            <v>0</v>
          </cell>
          <cell r="F1">
            <v>0</v>
          </cell>
          <cell r="G1">
            <v>0</v>
          </cell>
          <cell r="H1">
            <v>0</v>
          </cell>
        </row>
        <row r="2">
          <cell r="A2">
            <v>0</v>
          </cell>
          <cell r="B2">
            <v>0</v>
          </cell>
          <cell r="C2">
            <v>0</v>
          </cell>
          <cell r="D2">
            <v>0</v>
          </cell>
          <cell r="E2">
            <v>0</v>
          </cell>
          <cell r="F2">
            <v>0</v>
          </cell>
          <cell r="G2">
            <v>0</v>
          </cell>
          <cell r="H2">
            <v>0</v>
          </cell>
        </row>
        <row r="3">
          <cell r="A3" t="str">
            <v>Av. José Grilo, 426 - Centro</v>
          </cell>
          <cell r="B3">
            <v>0</v>
          </cell>
          <cell r="C3">
            <v>0</v>
          </cell>
          <cell r="D3">
            <v>0</v>
          </cell>
          <cell r="E3">
            <v>0</v>
          </cell>
          <cell r="F3">
            <v>0</v>
          </cell>
          <cell r="G3">
            <v>0</v>
          </cell>
          <cell r="H3">
            <v>0</v>
          </cell>
        </row>
        <row r="4">
          <cell r="A4" t="str">
            <v>Conceição do Castelo - ES - CEP 29370-000</v>
          </cell>
          <cell r="B4">
            <v>0</v>
          </cell>
          <cell r="C4">
            <v>0</v>
          </cell>
          <cell r="D4">
            <v>0</v>
          </cell>
          <cell r="E4">
            <v>0</v>
          </cell>
          <cell r="F4">
            <v>0</v>
          </cell>
          <cell r="G4">
            <v>0</v>
          </cell>
          <cell r="H4">
            <v>0</v>
          </cell>
        </row>
        <row r="5">
          <cell r="A5" t="str">
            <v xml:space="preserve">Telefone (28) 3547-1101 </v>
          </cell>
          <cell r="B5">
            <v>0</v>
          </cell>
          <cell r="C5">
            <v>0</v>
          </cell>
          <cell r="D5">
            <v>0</v>
          </cell>
          <cell r="E5">
            <v>0</v>
          </cell>
          <cell r="F5">
            <v>0</v>
          </cell>
          <cell r="G5">
            <v>0</v>
          </cell>
          <cell r="H5">
            <v>0</v>
          </cell>
        </row>
        <row r="6">
          <cell r="A6" t="str">
            <v>PLANILHA ORÇAMENTÁRIA DE INSUMOS</v>
          </cell>
          <cell r="B6">
            <v>0</v>
          </cell>
          <cell r="C6">
            <v>0</v>
          </cell>
          <cell r="D6">
            <v>0</v>
          </cell>
          <cell r="E6">
            <v>0</v>
          </cell>
          <cell r="F6">
            <v>0</v>
          </cell>
          <cell r="G6">
            <v>0</v>
          </cell>
          <cell r="H6">
            <v>0</v>
          </cell>
          <cell r="I6">
            <v>0</v>
          </cell>
        </row>
        <row r="7">
          <cell r="A7">
            <v>0</v>
          </cell>
          <cell r="B7">
            <v>0</v>
          </cell>
          <cell r="C7">
            <v>0</v>
          </cell>
          <cell r="D7">
            <v>0</v>
          </cell>
          <cell r="E7">
            <v>0</v>
          </cell>
          <cell r="F7">
            <v>0</v>
          </cell>
          <cell r="G7">
            <v>0</v>
          </cell>
          <cell r="H7">
            <v>0</v>
          </cell>
        </row>
        <row r="8">
          <cell r="A8" t="str">
            <v>Obra</v>
          </cell>
          <cell r="B8">
            <v>0</v>
          </cell>
          <cell r="C8" t="str">
            <v>REFORMA DPM CONCEIÇÃO DO CASTELO</v>
          </cell>
          <cell r="D8">
            <v>0</v>
          </cell>
          <cell r="E8">
            <v>0</v>
          </cell>
          <cell r="F8">
            <v>0</v>
          </cell>
          <cell r="G8">
            <v>0</v>
          </cell>
          <cell r="H8">
            <v>0</v>
          </cell>
        </row>
        <row r="9">
          <cell r="A9" t="str">
            <v>Endereço</v>
          </cell>
          <cell r="B9">
            <v>0</v>
          </cell>
          <cell r="C9" t="str">
            <v xml:space="preserve">AV. JOSÉ GRILO Nº 355, BAIRRO CENTRO, CONCEIÇÃO DO CASTELO/ES. 29370-000 </v>
          </cell>
          <cell r="D9">
            <v>0</v>
          </cell>
          <cell r="E9">
            <v>0</v>
          </cell>
          <cell r="F9">
            <v>0</v>
          </cell>
          <cell r="G9">
            <v>0</v>
          </cell>
          <cell r="H9">
            <v>0</v>
          </cell>
        </row>
        <row r="10">
          <cell r="A10" t="str">
            <v>Referencial de preços</v>
          </cell>
          <cell r="B10">
            <v>0</v>
          </cell>
          <cell r="C10" t="str">
            <v xml:space="preserve">IOPES - MARÇO/2018; SINAPI - ABRIL/2018 </v>
          </cell>
          <cell r="D10">
            <v>0</v>
          </cell>
          <cell r="E10">
            <v>0</v>
          </cell>
          <cell r="F10">
            <v>0</v>
          </cell>
          <cell r="G10">
            <v>0</v>
          </cell>
          <cell r="H10">
            <v>0</v>
          </cell>
        </row>
        <row r="11">
          <cell r="A11" t="str">
            <v>Orçamentista</v>
          </cell>
          <cell r="B11">
            <v>0</v>
          </cell>
          <cell r="C11" t="str">
            <v>ALEX NALI FERREIRA</v>
          </cell>
          <cell r="D11">
            <v>0</v>
          </cell>
          <cell r="E11">
            <v>0</v>
          </cell>
          <cell r="F11">
            <v>0</v>
          </cell>
          <cell r="G11">
            <v>0</v>
          </cell>
          <cell r="H11">
            <v>0</v>
          </cell>
        </row>
        <row r="12">
          <cell r="A12" t="str">
            <v>Data</v>
          </cell>
          <cell r="B12">
            <v>0</v>
          </cell>
          <cell r="C12" t="str">
            <v>JULHO/2018</v>
          </cell>
          <cell r="D12">
            <v>0</v>
          </cell>
          <cell r="E12">
            <v>0</v>
          </cell>
          <cell r="F12">
            <v>0</v>
          </cell>
          <cell r="G12">
            <v>0</v>
          </cell>
          <cell r="H12">
            <v>0</v>
          </cell>
        </row>
        <row r="13">
          <cell r="A13">
            <v>0</v>
          </cell>
          <cell r="B13">
            <v>0</v>
          </cell>
          <cell r="C13">
            <v>0</v>
          </cell>
          <cell r="D13">
            <v>0</v>
          </cell>
          <cell r="E13">
            <v>0</v>
          </cell>
          <cell r="F13">
            <v>0</v>
          </cell>
          <cell r="G13">
            <v>0</v>
          </cell>
          <cell r="H13">
            <v>0</v>
          </cell>
        </row>
        <row r="14">
          <cell r="A14" t="str">
            <v>ITEM</v>
          </cell>
          <cell r="B14" t="str">
            <v>FONTE</v>
          </cell>
          <cell r="C14" t="str">
            <v>CÓDIGO</v>
          </cell>
          <cell r="D14" t="str">
            <v>ESPECIFICAÇÃO DOS MATERIAIS</v>
          </cell>
          <cell r="E14" t="str">
            <v>CONTRATADO</v>
          </cell>
          <cell r="F14">
            <v>0</v>
          </cell>
          <cell r="G14">
            <v>0</v>
          </cell>
          <cell r="H14">
            <v>0</v>
          </cell>
        </row>
        <row r="15">
          <cell r="A15">
            <v>0</v>
          </cell>
          <cell r="B15">
            <v>0</v>
          </cell>
          <cell r="C15">
            <v>0</v>
          </cell>
          <cell r="D15">
            <v>0</v>
          </cell>
          <cell r="E15" t="str">
            <v>UNID.</v>
          </cell>
          <cell r="F15" t="str">
            <v>QUANT.</v>
          </cell>
          <cell r="G15" t="str">
            <v>VALOR</v>
          </cell>
          <cell r="H15" t="str">
            <v>VALOR TOTAL</v>
          </cell>
        </row>
        <row r="16">
          <cell r="A16">
            <v>0</v>
          </cell>
          <cell r="B16">
            <v>0</v>
          </cell>
          <cell r="C16">
            <v>0</v>
          </cell>
          <cell r="D16">
            <v>0</v>
          </cell>
          <cell r="E16">
            <v>0</v>
          </cell>
          <cell r="F16">
            <v>0</v>
          </cell>
          <cell r="G16" t="str">
            <v>UNITÁRIO</v>
          </cell>
          <cell r="H16">
            <v>0</v>
          </cell>
        </row>
        <row r="17">
          <cell r="A17" t="str">
            <v>01</v>
          </cell>
          <cell r="B17" t="str">
            <v>IOPES</v>
          </cell>
          <cell r="C17">
            <v>38009</v>
          </cell>
          <cell r="D17" t="str">
            <v>LIQUIDO SELADOR PARA PINTURA LATEX PVA</v>
          </cell>
          <cell r="E17" t="str">
            <v>L</v>
          </cell>
          <cell r="F17">
            <v>72</v>
          </cell>
          <cell r="G17">
            <v>4.87</v>
          </cell>
          <cell r="H17">
            <v>350.64</v>
          </cell>
          <cell r="J17">
            <v>0</v>
          </cell>
        </row>
        <row r="18">
          <cell r="A18" t="str">
            <v>02</v>
          </cell>
          <cell r="B18" t="str">
            <v>IOPES</v>
          </cell>
          <cell r="C18">
            <v>37513</v>
          </cell>
          <cell r="D18" t="str">
            <v>TINTA LATEX PVA</v>
          </cell>
          <cell r="E18" t="str">
            <v>L</v>
          </cell>
          <cell r="F18">
            <v>126</v>
          </cell>
          <cell r="G18">
            <v>10.1</v>
          </cell>
          <cell r="H18">
            <v>1272.5999999999999</v>
          </cell>
          <cell r="J18">
            <v>0</v>
          </cell>
        </row>
        <row r="19">
          <cell r="A19" t="str">
            <v>03</v>
          </cell>
          <cell r="B19" t="str">
            <v>IOPES</v>
          </cell>
          <cell r="C19">
            <v>37519</v>
          </cell>
          <cell r="D19" t="str">
            <v>SELADOR ACRILICO</v>
          </cell>
          <cell r="E19" t="str">
            <v>L</v>
          </cell>
          <cell r="F19">
            <v>36</v>
          </cell>
          <cell r="G19">
            <v>5.07</v>
          </cell>
          <cell r="H19">
            <v>182.52</v>
          </cell>
          <cell r="J19">
            <v>0</v>
          </cell>
        </row>
        <row r="20">
          <cell r="A20" t="str">
            <v>04</v>
          </cell>
          <cell r="B20" t="str">
            <v>IOPES</v>
          </cell>
          <cell r="C20">
            <v>37514</v>
          </cell>
          <cell r="D20" t="str">
            <v>TINTA LATEX ACRILICA FOSCA</v>
          </cell>
          <cell r="E20" t="str">
            <v>L</v>
          </cell>
          <cell r="F20">
            <v>72</v>
          </cell>
          <cell r="G20">
            <v>13.56</v>
          </cell>
          <cell r="H20">
            <v>976.32</v>
          </cell>
          <cell r="J20">
            <v>0</v>
          </cell>
        </row>
        <row r="21">
          <cell r="A21" t="str">
            <v>05</v>
          </cell>
          <cell r="B21" t="str">
            <v>IOPES</v>
          </cell>
          <cell r="C21">
            <v>34661</v>
          </cell>
          <cell r="D21" t="str">
            <v>PISO CERAMICO 45X45CM PEI5 CARGO PLUS GRAY ELIANE (LABOR)</v>
          </cell>
          <cell r="E21" t="str">
            <v>M2</v>
          </cell>
          <cell r="F21">
            <v>172</v>
          </cell>
          <cell r="G21">
            <v>32.130000000000003</v>
          </cell>
          <cell r="H21">
            <v>5526.36</v>
          </cell>
          <cell r="I21">
            <v>0</v>
          </cell>
          <cell r="J21">
            <v>0</v>
          </cell>
        </row>
        <row r="22">
          <cell r="A22" t="str">
            <v>06</v>
          </cell>
          <cell r="B22" t="str">
            <v>IOPES</v>
          </cell>
          <cell r="C22">
            <v>20510</v>
          </cell>
          <cell r="D22" t="str">
            <v>CIMENTO COLANTE INDUSTRIALIZADO AC I (LABOR)</v>
          </cell>
          <cell r="E22" t="str">
            <v>KG</v>
          </cell>
          <cell r="F22">
            <v>1300</v>
          </cell>
          <cell r="G22">
            <v>0.51</v>
          </cell>
          <cell r="H22">
            <v>663</v>
          </cell>
          <cell r="J22">
            <v>0</v>
          </cell>
        </row>
        <row r="23">
          <cell r="A23" t="str">
            <v>07</v>
          </cell>
          <cell r="B23" t="str">
            <v>IOPES</v>
          </cell>
          <cell r="C23">
            <v>20509</v>
          </cell>
          <cell r="D23" t="str">
            <v>CIMENTO BRANCO NAO ESTRUTURAL (LABOR)</v>
          </cell>
          <cell r="E23" t="str">
            <v>KG</v>
          </cell>
          <cell r="F23">
            <v>60</v>
          </cell>
          <cell r="G23">
            <v>2.91</v>
          </cell>
          <cell r="H23">
            <v>174.6</v>
          </cell>
          <cell r="J23">
            <v>0</v>
          </cell>
        </row>
        <row r="24">
          <cell r="A24" t="str">
            <v>08</v>
          </cell>
          <cell r="B24" t="str">
            <v>IOPES</v>
          </cell>
          <cell r="C24">
            <v>32001</v>
          </cell>
          <cell r="D24" t="str">
            <v>AZULEJO BRANCO 15X15CM (LABOR)</v>
          </cell>
          <cell r="E24" t="str">
            <v>M2</v>
          </cell>
          <cell r="F24">
            <v>67</v>
          </cell>
          <cell r="G24">
            <v>32.200000000000003</v>
          </cell>
          <cell r="H24">
            <v>2157.4</v>
          </cell>
          <cell r="J24">
            <v>0</v>
          </cell>
        </row>
        <row r="25">
          <cell r="A25" t="str">
            <v>09</v>
          </cell>
          <cell r="B25" t="str">
            <v>IOPES</v>
          </cell>
          <cell r="C25">
            <v>63480</v>
          </cell>
          <cell r="D25" t="str">
            <v>BACIA SANITÁRIA CONVENCIONAL RAVENA P9, DECA (LABOR)</v>
          </cell>
          <cell r="E25" t="str">
            <v>UN</v>
          </cell>
          <cell r="F25">
            <v>4</v>
          </cell>
          <cell r="G25">
            <v>213.79</v>
          </cell>
          <cell r="H25">
            <v>855.16</v>
          </cell>
          <cell r="J25">
            <v>0</v>
          </cell>
        </row>
        <row r="26">
          <cell r="A26" t="str">
            <v>10</v>
          </cell>
          <cell r="B26" t="str">
            <v>IOPES</v>
          </cell>
          <cell r="C26">
            <v>69509</v>
          </cell>
          <cell r="D26" t="str">
            <v>ASSENTO DE PLASTICO PARA VASO SANITARIO (LABOR)</v>
          </cell>
          <cell r="E26" t="str">
            <v>UN</v>
          </cell>
          <cell r="F26">
            <v>4</v>
          </cell>
          <cell r="G26">
            <v>25.26</v>
          </cell>
          <cell r="H26">
            <v>101.04</v>
          </cell>
          <cell r="J26">
            <v>0</v>
          </cell>
        </row>
        <row r="27">
          <cell r="A27" t="str">
            <v>11</v>
          </cell>
          <cell r="B27" t="str">
            <v>IOPES</v>
          </cell>
          <cell r="C27">
            <v>65508</v>
          </cell>
          <cell r="D27" t="str">
            <v>LAVATORIO DE LOUCA BRANCA COM COLUNA</v>
          </cell>
          <cell r="E27" t="str">
            <v>UN</v>
          </cell>
          <cell r="F27">
            <v>4</v>
          </cell>
          <cell r="G27">
            <v>132.34</v>
          </cell>
          <cell r="H27">
            <v>529.36</v>
          </cell>
          <cell r="J27">
            <v>0</v>
          </cell>
        </row>
        <row r="28">
          <cell r="A28" t="str">
            <v>12</v>
          </cell>
          <cell r="B28">
            <v>0</v>
          </cell>
          <cell r="C28">
            <v>69506</v>
          </cell>
          <cell r="D28" t="str">
            <v>ENGATES CROMADOS (LABOR)</v>
          </cell>
          <cell r="E28" t="str">
            <v>UN</v>
          </cell>
          <cell r="F28">
            <v>0</v>
          </cell>
          <cell r="G28">
            <v>13.63</v>
          </cell>
          <cell r="H28">
            <v>0</v>
          </cell>
          <cell r="J28">
            <v>0</v>
          </cell>
        </row>
        <row r="29">
          <cell r="A29" t="str">
            <v>13</v>
          </cell>
          <cell r="B29" t="str">
            <v>IOPES</v>
          </cell>
          <cell r="C29">
            <v>64506</v>
          </cell>
          <cell r="D29" t="str">
            <v>SIFAO METAL CROMADO P/ LAVATORIO 1" X 1 1/2" (LABOR)</v>
          </cell>
          <cell r="E29" t="str">
            <v>UN</v>
          </cell>
          <cell r="F29">
            <v>4</v>
          </cell>
          <cell r="G29">
            <v>80.41</v>
          </cell>
          <cell r="H29">
            <v>321.64</v>
          </cell>
          <cell r="J29">
            <v>0</v>
          </cell>
        </row>
        <row r="30">
          <cell r="A30" t="str">
            <v>14</v>
          </cell>
          <cell r="B30" t="str">
            <v>IOPES</v>
          </cell>
          <cell r="C30">
            <v>64002</v>
          </cell>
          <cell r="D30" t="str">
            <v>VALVULA DE SAIDA PARA LAVATORIO CROMADA 1" (LABOR)</v>
          </cell>
          <cell r="E30" t="str">
            <v>UN</v>
          </cell>
          <cell r="F30">
            <v>4</v>
          </cell>
          <cell r="G30">
            <v>28.44</v>
          </cell>
          <cell r="H30">
            <v>113.76</v>
          </cell>
          <cell r="J30">
            <v>0</v>
          </cell>
        </row>
        <row r="31">
          <cell r="A31" t="str">
            <v>15</v>
          </cell>
          <cell r="B31" t="str">
            <v>IOPES</v>
          </cell>
          <cell r="C31">
            <v>66012</v>
          </cell>
          <cell r="D31" t="str">
            <v>TORNEIRA DE PRESSAO CROMADA P/LAVATORIO 1/2"</v>
          </cell>
          <cell r="E31" t="str">
            <v>UN</v>
          </cell>
          <cell r="F31">
            <v>4</v>
          </cell>
          <cell r="G31">
            <v>44.26</v>
          </cell>
          <cell r="H31">
            <v>177.04</v>
          </cell>
          <cell r="J31">
            <v>0</v>
          </cell>
        </row>
        <row r="32">
          <cell r="A32" t="str">
            <v>16</v>
          </cell>
          <cell r="B32" t="str">
            <v>IOPES</v>
          </cell>
          <cell r="C32">
            <v>63521</v>
          </cell>
          <cell r="D32" t="str">
            <v>REGISTRO DE PRESSAO CROMADO 3/4" (LABOR)</v>
          </cell>
          <cell r="E32" t="str">
            <v>UN</v>
          </cell>
          <cell r="F32">
            <v>4</v>
          </cell>
          <cell r="G32">
            <v>29.72</v>
          </cell>
          <cell r="H32">
            <v>118.88</v>
          </cell>
          <cell r="J32">
            <v>0</v>
          </cell>
        </row>
        <row r="33">
          <cell r="A33" t="str">
            <v>17</v>
          </cell>
          <cell r="B33" t="str">
            <v>IOPES</v>
          </cell>
          <cell r="C33">
            <v>65812</v>
          </cell>
          <cell r="D33" t="str">
            <v>CUBA ACO INOX RETANG. SIMPLES REF.302 MARCA STRAKE (LABOR) (dim.560x340x150)mm</v>
          </cell>
          <cell r="E33" t="str">
            <v>UN</v>
          </cell>
          <cell r="F33">
            <v>1</v>
          </cell>
          <cell r="G33">
            <v>216.78</v>
          </cell>
          <cell r="H33">
            <v>216.78</v>
          </cell>
          <cell r="J33">
            <v>0</v>
          </cell>
        </row>
        <row r="34">
          <cell r="A34" t="str">
            <v>18</v>
          </cell>
          <cell r="B34" t="str">
            <v>IOPES</v>
          </cell>
          <cell r="C34">
            <v>64045</v>
          </cell>
          <cell r="D34" t="str">
            <v>VALVULA AMERICANA CROMADA P/PIA 3 1/2' (LABOR)</v>
          </cell>
          <cell r="E34" t="str">
            <v>UN</v>
          </cell>
          <cell r="F34">
            <v>1</v>
          </cell>
          <cell r="G34">
            <v>36.479999999999997</v>
          </cell>
          <cell r="H34">
            <v>36.479999999999997</v>
          </cell>
          <cell r="J34">
            <v>0</v>
          </cell>
        </row>
        <row r="35">
          <cell r="A35" t="str">
            <v>19</v>
          </cell>
          <cell r="B35" t="str">
            <v>IOPES</v>
          </cell>
          <cell r="C35">
            <v>32505</v>
          </cell>
          <cell r="D35" t="str">
            <v>GRANITO CINZA ANDORINHA POLIDO ESP. 2CM P/ BANCAD (LABOR)</v>
          </cell>
          <cell r="E35" t="str">
            <v>M2</v>
          </cell>
          <cell r="F35">
            <v>0.75</v>
          </cell>
          <cell r="G35">
            <v>198.77</v>
          </cell>
          <cell r="H35">
            <v>149.08000000000001</v>
          </cell>
          <cell r="J35">
            <v>0</v>
          </cell>
        </row>
        <row r="36">
          <cell r="A36" t="str">
            <v>20</v>
          </cell>
          <cell r="B36" t="str">
            <v>IOPES</v>
          </cell>
          <cell r="C36">
            <v>66045</v>
          </cell>
          <cell r="D36" t="str">
            <v>TORNEIRA PARA PIA CROMADA 1/2" FABRIMAR OU SIMILAR (LABOR)</v>
          </cell>
          <cell r="E36" t="str">
            <v>UN</v>
          </cell>
          <cell r="F36">
            <v>1</v>
          </cell>
          <cell r="G36">
            <v>60.98</v>
          </cell>
          <cell r="H36">
            <v>60.98</v>
          </cell>
          <cell r="J36">
            <v>0</v>
          </cell>
        </row>
        <row r="37">
          <cell r="A37" t="str">
            <v>21</v>
          </cell>
          <cell r="B37" t="str">
            <v>SINAPI</v>
          </cell>
          <cell r="C37">
            <v>11757</v>
          </cell>
          <cell r="D37" t="str">
            <v>SABONETEIRA DE PAREDE EM METAL CROMADO</v>
          </cell>
          <cell r="E37" t="str">
            <v>UN</v>
          </cell>
          <cell r="F37">
            <v>4</v>
          </cell>
          <cell r="G37">
            <v>43.5</v>
          </cell>
          <cell r="H37">
            <v>174</v>
          </cell>
          <cell r="J37">
            <v>0</v>
          </cell>
        </row>
        <row r="38">
          <cell r="A38" t="str">
            <v>22</v>
          </cell>
          <cell r="B38" t="str">
            <v>SINAPI</v>
          </cell>
          <cell r="C38">
            <v>11703</v>
          </cell>
          <cell r="D38" t="str">
            <v>PAPELEIRA DE PAREDE EM METAL CROMADO</v>
          </cell>
          <cell r="E38" t="str">
            <v>UN</v>
          </cell>
          <cell r="F38">
            <v>2</v>
          </cell>
          <cell r="G38">
            <v>44.62</v>
          </cell>
          <cell r="H38">
            <v>89.24</v>
          </cell>
          <cell r="J38">
            <v>0</v>
          </cell>
        </row>
        <row r="39">
          <cell r="A39" t="str">
            <v>23</v>
          </cell>
          <cell r="B39" t="str">
            <v>IOPES</v>
          </cell>
          <cell r="C39">
            <v>37057</v>
          </cell>
          <cell r="D39" t="str">
            <v>ESPELHO PRATA ESPESSURA 4 MM</v>
          </cell>
          <cell r="E39" t="str">
            <v>M2</v>
          </cell>
          <cell r="F39">
            <v>0.79</v>
          </cell>
          <cell r="G39">
            <v>225</v>
          </cell>
          <cell r="H39">
            <v>177.75</v>
          </cell>
          <cell r="J39">
            <v>0</v>
          </cell>
        </row>
        <row r="40">
          <cell r="A40" t="str">
            <v>24</v>
          </cell>
          <cell r="B40" t="str">
            <v>IOPES</v>
          </cell>
          <cell r="C40">
            <v>47561</v>
          </cell>
          <cell r="D40" t="str">
            <v>CHUVEIRO ELÉTRICO EM PVC - TIPO DUCHA</v>
          </cell>
          <cell r="E40" t="str">
            <v>UN</v>
          </cell>
          <cell r="F40">
            <v>2</v>
          </cell>
          <cell r="G40">
            <v>44.4</v>
          </cell>
          <cell r="H40">
            <v>88.8</v>
          </cell>
          <cell r="J40">
            <v>0</v>
          </cell>
        </row>
        <row r="41">
          <cell r="A41" t="str">
            <v>25</v>
          </cell>
          <cell r="B41" t="str">
            <v>IOPES</v>
          </cell>
          <cell r="C41">
            <v>25617</v>
          </cell>
          <cell r="D41" t="str">
            <v>TELHA AL/ZINCO ONDULADA (GALVALUME) ESP. 0.43MM</v>
          </cell>
          <cell r="E41" t="str">
            <v>M2</v>
          </cell>
          <cell r="F41">
            <v>58.8</v>
          </cell>
          <cell r="G41">
            <v>25.75</v>
          </cell>
          <cell r="H41">
            <v>1514.1</v>
          </cell>
          <cell r="J41">
            <v>0</v>
          </cell>
        </row>
        <row r="42">
          <cell r="A42" t="str">
            <v>26</v>
          </cell>
          <cell r="B42" t="str">
            <v>IOPES</v>
          </cell>
          <cell r="C42">
            <v>100209</v>
          </cell>
          <cell r="D42" t="str">
            <v>PERFIL "U" ENRIJECIDO 200 X 75 X 25 X 2,65MM (7,92KG/M)</v>
          </cell>
          <cell r="E42" t="str">
            <v>KG</v>
          </cell>
          <cell r="F42">
            <v>192</v>
          </cell>
          <cell r="G42">
            <v>4.5199999999999996</v>
          </cell>
          <cell r="H42">
            <v>867.84</v>
          </cell>
          <cell r="J42">
            <v>0</v>
          </cell>
        </row>
        <row r="43">
          <cell r="A43" t="str">
            <v>27</v>
          </cell>
          <cell r="B43" t="str">
            <v>SINAPI</v>
          </cell>
          <cell r="C43">
            <v>40535</v>
          </cell>
          <cell r="D43" t="str">
            <v>PERFIL "U" SIMPLES DE ACO GALVANIZADO DOBRADO 75 X *40* MM, E = 2,65 MM</v>
          </cell>
          <cell r="E43" t="str">
            <v>KG</v>
          </cell>
          <cell r="F43">
            <v>103.6</v>
          </cell>
          <cell r="G43">
            <v>5.47</v>
          </cell>
          <cell r="H43">
            <v>566.69000000000005</v>
          </cell>
          <cell r="J43">
            <v>0</v>
          </cell>
        </row>
        <row r="44">
          <cell r="A44" t="str">
            <v>28</v>
          </cell>
          <cell r="B44" t="str">
            <v>PESQUISA DE MERCADO*</v>
          </cell>
          <cell r="C44">
            <v>0</v>
          </cell>
          <cell r="D44" t="str">
            <v>TUBO QUADRADO METALON 100X100X2,00</v>
          </cell>
          <cell r="E44" t="str">
            <v>KG</v>
          </cell>
          <cell r="F44">
            <v>114.6</v>
          </cell>
          <cell r="G44">
            <v>3.85</v>
          </cell>
          <cell r="H44">
            <v>441.21</v>
          </cell>
          <cell r="J44">
            <v>0</v>
          </cell>
        </row>
        <row r="45">
          <cell r="A45" t="str">
            <v>29</v>
          </cell>
          <cell r="B45" t="str">
            <v>IOPES</v>
          </cell>
          <cell r="C45">
            <v>26610</v>
          </cell>
          <cell r="D45" t="str">
            <v>CONJUNTO FIXACAO P/ TELHA DE ALUMINIO TRAPEZOIDAL</v>
          </cell>
          <cell r="E45" t="str">
            <v>UN</v>
          </cell>
          <cell r="F45">
            <v>168</v>
          </cell>
          <cell r="G45">
            <v>0.33</v>
          </cell>
          <cell r="H45">
            <v>55.44</v>
          </cell>
          <cell r="J45">
            <v>0</v>
          </cell>
        </row>
        <row r="46">
          <cell r="A46" t="str">
            <v>30</v>
          </cell>
          <cell r="B46" t="str">
            <v>SINAPI</v>
          </cell>
          <cell r="C46">
            <v>11002</v>
          </cell>
          <cell r="D46" t="str">
            <v>ELETRODO REVESTIDO AWS - E6013, DIAMETRO IGUAL A 2,50 MM</v>
          </cell>
          <cell r="E46" t="str">
            <v>KG</v>
          </cell>
          <cell r="F46">
            <v>5</v>
          </cell>
          <cell r="G46">
            <v>18.260000000000002</v>
          </cell>
          <cell r="H46">
            <v>91.3</v>
          </cell>
          <cell r="J46">
            <v>0</v>
          </cell>
        </row>
        <row r="47">
          <cell r="A47" t="str">
            <v>31</v>
          </cell>
          <cell r="B47" t="str">
            <v>IOPES</v>
          </cell>
          <cell r="C47">
            <v>38006</v>
          </cell>
          <cell r="D47" t="str">
            <v>FUNDO BRANCO FOSCO NIVELADOR P/ MADEIRAS (LABOR)</v>
          </cell>
          <cell r="E47" t="str">
            <v>L</v>
          </cell>
          <cell r="F47">
            <v>3.6</v>
          </cell>
          <cell r="G47">
            <v>20.53</v>
          </cell>
          <cell r="H47">
            <v>73.91</v>
          </cell>
          <cell r="J47">
            <v>0</v>
          </cell>
        </row>
        <row r="48">
          <cell r="A48" t="str">
            <v>32</v>
          </cell>
          <cell r="B48" t="str">
            <v>IOPES</v>
          </cell>
          <cell r="C48">
            <v>37502</v>
          </cell>
          <cell r="D48" t="str">
            <v>ESMALTE SINTETICO (LABOR)</v>
          </cell>
          <cell r="E48" t="str">
            <v>L</v>
          </cell>
          <cell r="F48">
            <v>4.5</v>
          </cell>
          <cell r="G48">
            <v>20.07</v>
          </cell>
          <cell r="H48">
            <v>90.32</v>
          </cell>
          <cell r="J48">
            <v>0</v>
          </cell>
        </row>
        <row r="49">
          <cell r="A49" t="str">
            <v>33</v>
          </cell>
          <cell r="B49" t="str">
            <v>IOPES</v>
          </cell>
          <cell r="C49">
            <v>38001</v>
          </cell>
          <cell r="D49" t="str">
            <v>AGUARRAZ MINERAL (LABOR)</v>
          </cell>
          <cell r="E49" t="str">
            <v>L</v>
          </cell>
          <cell r="F49">
            <v>1</v>
          </cell>
          <cell r="G49">
            <v>8.9700000000000006</v>
          </cell>
          <cell r="H49">
            <v>8.9700000000000006</v>
          </cell>
          <cell r="J49">
            <v>0</v>
          </cell>
        </row>
        <row r="50">
          <cell r="A50" t="str">
            <v>34</v>
          </cell>
          <cell r="B50" t="str">
            <v>IOPES</v>
          </cell>
          <cell r="C50">
            <v>38013</v>
          </cell>
          <cell r="D50" t="str">
            <v>LIXA PARA MADEIRA/MASSA Nº 150 (LABOR)</v>
          </cell>
          <cell r="E50" t="str">
            <v>UN</v>
          </cell>
          <cell r="F50">
            <v>11</v>
          </cell>
          <cell r="G50">
            <v>0.52</v>
          </cell>
          <cell r="H50">
            <v>5.72</v>
          </cell>
          <cell r="J50">
            <v>0</v>
          </cell>
        </row>
        <row r="51">
          <cell r="A51" t="str">
            <v>35</v>
          </cell>
          <cell r="B51" t="str">
            <v>IOPES</v>
          </cell>
          <cell r="C51">
            <v>46001</v>
          </cell>
          <cell r="D51" t="str">
            <v>LUMINARIA FLUOR. COMERCIAL CHANFRADA 2X20W COMPLETA C/LAMPADA E REATOR - EMBRUTIR/SOBREPOR (LABOR)</v>
          </cell>
          <cell r="E51" t="str">
            <v>UN</v>
          </cell>
          <cell r="F51">
            <v>72</v>
          </cell>
          <cell r="G51">
            <v>45.98</v>
          </cell>
          <cell r="H51">
            <v>3310.56</v>
          </cell>
          <cell r="I51">
            <v>0</v>
          </cell>
          <cell r="J51">
            <v>0</v>
          </cell>
        </row>
        <row r="52">
          <cell r="A52" t="str">
            <v>36</v>
          </cell>
          <cell r="B52" t="str">
            <v>IOPES</v>
          </cell>
          <cell r="C52">
            <v>45333</v>
          </cell>
          <cell r="D52" t="str">
            <v>LUM FLUOR 1X26W EMB. EF06-E126VJC LUMICENTER COMPLETA (LABOR)</v>
          </cell>
          <cell r="E52" t="str">
            <v>UN</v>
          </cell>
          <cell r="F52">
            <v>2</v>
          </cell>
          <cell r="G52">
            <v>127.46</v>
          </cell>
          <cell r="H52">
            <v>254.92</v>
          </cell>
          <cell r="J52">
            <v>0</v>
          </cell>
        </row>
        <row r="53">
          <cell r="A53" t="str">
            <v>37</v>
          </cell>
          <cell r="B53" t="str">
            <v>IOPES</v>
          </cell>
          <cell r="C53">
            <v>45520</v>
          </cell>
          <cell r="D53" t="str">
            <v>TOMADA (MODULO) PAD BRAS 2 P+T 10A/250V NBR 14136 S/ ESPELH (LABOR)</v>
          </cell>
          <cell r="E53" t="str">
            <v>UN</v>
          </cell>
          <cell r="F53">
            <v>40</v>
          </cell>
          <cell r="G53">
            <v>9.48</v>
          </cell>
          <cell r="H53">
            <v>379.2</v>
          </cell>
          <cell r="J53">
            <v>0</v>
          </cell>
        </row>
        <row r="54">
          <cell r="A54" t="str">
            <v>38</v>
          </cell>
          <cell r="B54" t="str">
            <v>IOPES</v>
          </cell>
          <cell r="C54">
            <v>45501</v>
          </cell>
          <cell r="D54" t="str">
            <v>INTERRUPTOR (MODULO) 1 TECLA SIMPLES 10A/250V S/ ESPELHO (LABOR)</v>
          </cell>
          <cell r="E54" t="str">
            <v>UN</v>
          </cell>
          <cell r="F54">
            <v>20</v>
          </cell>
          <cell r="G54">
            <v>5.99</v>
          </cell>
          <cell r="H54">
            <v>119.8</v>
          </cell>
          <cell r="J54">
            <v>0</v>
          </cell>
        </row>
        <row r="55">
          <cell r="A55" t="str">
            <v>39</v>
          </cell>
          <cell r="B55" t="str">
            <v>IOPES</v>
          </cell>
          <cell r="C55">
            <v>45525</v>
          </cell>
          <cell r="D55" t="str">
            <v>ESPELHO 4X2", LINHA BRANCA (LABOR)</v>
          </cell>
          <cell r="E55" t="str">
            <v>UN</v>
          </cell>
          <cell r="F55">
            <v>60</v>
          </cell>
          <cell r="G55">
            <v>4.62</v>
          </cell>
          <cell r="H55">
            <v>277.2</v>
          </cell>
          <cell r="J55">
            <v>0</v>
          </cell>
        </row>
        <row r="56">
          <cell r="A56" t="str">
            <v>40</v>
          </cell>
          <cell r="B56" t="str">
            <v>IOPES</v>
          </cell>
          <cell r="C56">
            <v>42546</v>
          </cell>
          <cell r="D56" t="str">
            <v>ELETRODUTO CONDULETE PVC 1" APARENTE TIGRE E EQUIV (LABOR)</v>
          </cell>
          <cell r="E56" t="str">
            <v>M</v>
          </cell>
          <cell r="F56">
            <v>77</v>
          </cell>
          <cell r="G56">
            <v>7.14</v>
          </cell>
          <cell r="H56">
            <v>549.78</v>
          </cell>
          <cell r="J56">
            <v>0</v>
          </cell>
        </row>
        <row r="57">
          <cell r="A57" t="str">
            <v>41</v>
          </cell>
          <cell r="B57" t="str">
            <v>IOPES</v>
          </cell>
          <cell r="C57">
            <v>26548</v>
          </cell>
          <cell r="D57" t="str">
            <v>BUCHA PLASTICA COM PARAFUSO - 8MM (LABOR)</v>
          </cell>
          <cell r="E57" t="str">
            <v>UN</v>
          </cell>
          <cell r="F57">
            <v>280</v>
          </cell>
          <cell r="G57">
            <v>0.22</v>
          </cell>
          <cell r="H57">
            <v>61.6</v>
          </cell>
          <cell r="J57">
            <v>0</v>
          </cell>
        </row>
        <row r="58">
          <cell r="A58" t="str">
            <v>42</v>
          </cell>
          <cell r="B58" t="str">
            <v>IOPES</v>
          </cell>
          <cell r="C58">
            <v>48556</v>
          </cell>
          <cell r="D58" t="str">
            <v>ABRACADEIRA TIPO COPO 1" C/ PARAFUSO/BUCHA (LABOR)</v>
          </cell>
          <cell r="E58" t="str">
            <v>UN</v>
          </cell>
          <cell r="F58">
            <v>140</v>
          </cell>
          <cell r="G58">
            <v>1.22</v>
          </cell>
          <cell r="H58">
            <v>170.8</v>
          </cell>
          <cell r="J58">
            <v>0</v>
          </cell>
        </row>
        <row r="59">
          <cell r="A59" t="str">
            <v>43</v>
          </cell>
          <cell r="B59" t="str">
            <v>IOPES</v>
          </cell>
          <cell r="C59">
            <v>43127</v>
          </cell>
          <cell r="D59" t="str">
            <v>CABO UTP 4 PARES CAT 5E</v>
          </cell>
          <cell r="E59" t="str">
            <v>M</v>
          </cell>
          <cell r="F59">
            <v>150</v>
          </cell>
          <cell r="G59">
            <v>1.5</v>
          </cell>
          <cell r="H59">
            <v>225</v>
          </cell>
          <cell r="J59">
            <v>0</v>
          </cell>
        </row>
        <row r="60">
          <cell r="A60" t="str">
            <v>44</v>
          </cell>
          <cell r="B60" t="str">
            <v>IOPES</v>
          </cell>
          <cell r="C60">
            <v>50128</v>
          </cell>
          <cell r="D60" t="str">
            <v>CONECTOR RJ45 MACHO - PARA REDE DE DADOS (LABOR)</v>
          </cell>
          <cell r="E60" t="str">
            <v>UN</v>
          </cell>
          <cell r="F60">
            <v>20</v>
          </cell>
          <cell r="G60">
            <v>1.01</v>
          </cell>
          <cell r="H60">
            <v>20.2</v>
          </cell>
          <cell r="J60">
            <v>0</v>
          </cell>
        </row>
        <row r="61">
          <cell r="A61" t="str">
            <v>45</v>
          </cell>
          <cell r="B61" t="str">
            <v>IOPES</v>
          </cell>
          <cell r="C61">
            <v>51008</v>
          </cell>
          <cell r="D61" t="str">
            <v>ESPELHO 4X2" C/ 1 CONECTOR RJ-45 FEMEA CAT 5</v>
          </cell>
          <cell r="E61" t="str">
            <v>UN</v>
          </cell>
          <cell r="F61">
            <v>8</v>
          </cell>
          <cell r="G61">
            <v>12.46</v>
          </cell>
          <cell r="H61">
            <v>99.68</v>
          </cell>
          <cell r="J61">
            <v>0</v>
          </cell>
        </row>
        <row r="62">
          <cell r="A62" t="str">
            <v>46</v>
          </cell>
          <cell r="B62" t="str">
            <v>IOPES</v>
          </cell>
          <cell r="C62">
            <v>45017</v>
          </cell>
          <cell r="D62" t="str">
            <v>CAIXA ESTAMPADA 4X2"- CHAPA 18 (LABOR)</v>
          </cell>
          <cell r="E62" t="str">
            <v>UN</v>
          </cell>
          <cell r="F62">
            <v>8</v>
          </cell>
          <cell r="G62">
            <v>1.86</v>
          </cell>
          <cell r="H62">
            <v>14.88</v>
          </cell>
          <cell r="J62">
            <v>0</v>
          </cell>
        </row>
        <row r="63">
          <cell r="A63" t="str">
            <v>47</v>
          </cell>
          <cell r="B63" t="str">
            <v>IOPES</v>
          </cell>
          <cell r="C63">
            <v>43055</v>
          </cell>
          <cell r="D63" t="str">
            <v>CABO PARA TELEFONE CI 50X30 (LABOR)</v>
          </cell>
          <cell r="E63" t="str">
            <v>M</v>
          </cell>
          <cell r="F63">
            <v>50</v>
          </cell>
          <cell r="G63">
            <v>10.220000000000001</v>
          </cell>
          <cell r="H63">
            <v>511</v>
          </cell>
          <cell r="J63">
            <v>0</v>
          </cell>
        </row>
        <row r="64">
          <cell r="A64" t="str">
            <v>48</v>
          </cell>
          <cell r="B64" t="str">
            <v>IOPES</v>
          </cell>
          <cell r="C64">
            <v>51015</v>
          </cell>
          <cell r="D64" t="str">
            <v>TOMADA TELEFONE COM CONECTOR RJ11 (LABOR)</v>
          </cell>
          <cell r="E64" t="str">
            <v>M</v>
          </cell>
          <cell r="F64">
            <v>5</v>
          </cell>
          <cell r="G64">
            <v>13.57</v>
          </cell>
          <cell r="H64">
            <v>67.849999999999994</v>
          </cell>
          <cell r="J64">
            <v>0</v>
          </cell>
        </row>
        <row r="65">
          <cell r="A65" t="str">
            <v>49</v>
          </cell>
          <cell r="B65" t="str">
            <v>PESQUISA DE MERCADO*</v>
          </cell>
          <cell r="C65">
            <v>0</v>
          </cell>
          <cell r="D65" t="str">
            <v>TP-LINK ROTEADR WIRELESS AC1350- DUAL BAND - 5 ANTENAS</v>
          </cell>
          <cell r="E65" t="str">
            <v>UN</v>
          </cell>
          <cell r="F65">
            <v>1</v>
          </cell>
          <cell r="G65">
            <v>199.5</v>
          </cell>
          <cell r="H65">
            <v>199.5</v>
          </cell>
          <cell r="J65">
            <v>0</v>
          </cell>
        </row>
        <row r="66">
          <cell r="A66" t="str">
            <v>50</v>
          </cell>
          <cell r="B66" t="str">
            <v>PESQUISA DE MERCADO*</v>
          </cell>
          <cell r="C66">
            <v>0</v>
          </cell>
          <cell r="D66" t="str">
            <v>TP-LINK 8P 10/100MBPS FAST ETHERNET SWITCH TL-SF1008D</v>
          </cell>
          <cell r="E66" t="str">
            <v>UN</v>
          </cell>
          <cell r="F66">
            <v>1</v>
          </cell>
          <cell r="G66">
            <v>55.9</v>
          </cell>
          <cell r="H66">
            <v>55.9</v>
          </cell>
          <cell r="J66">
            <v>0</v>
          </cell>
        </row>
        <row r="67">
          <cell r="A67" t="str">
            <v>51</v>
          </cell>
          <cell r="B67" t="str">
            <v>PESQUISA DE MERCADO*</v>
          </cell>
          <cell r="C67">
            <v>0</v>
          </cell>
          <cell r="D67" t="str">
            <v>KIT CONTROLE DE ACESSO, TIPO INTELBRAS OU EQUIVALENTE, AUTOMATIZADA COM ELETROIMÃ, ACOMPANHANDO 1 CONTROLADOR DE ACESSO, 1 FECHADURA ELETROIMÃ 150KG, 1 FONTE DE ALIMENTAÇÃO CARREGADORA 1A 12V, 10 CHAVEIROS AUTOMATIZADOS, 1 BOTÃO DE SAÍDA INOX, 1 BATERIA 12V 7AH SISTEMA DE SEGURANÇA, 1 MANUAL DO USUÁRIO</v>
          </cell>
          <cell r="E67" t="str">
            <v>UN</v>
          </cell>
          <cell r="F67">
            <v>1</v>
          </cell>
          <cell r="G67">
            <v>729.5</v>
          </cell>
          <cell r="H67">
            <v>729.5</v>
          </cell>
          <cell r="J67">
            <v>0</v>
          </cell>
        </row>
        <row r="68">
          <cell r="A68" t="str">
            <v>52</v>
          </cell>
          <cell r="B68" t="str">
            <v>IOPES</v>
          </cell>
          <cell r="C68">
            <v>22586</v>
          </cell>
          <cell r="D68" t="str">
            <v>BLOCO CERÂMICO 10 FUROS 09X19X19CM - DA FABRICA</v>
          </cell>
          <cell r="E68" t="str">
            <v>UN</v>
          </cell>
          <cell r="F68">
            <v>500</v>
          </cell>
          <cell r="G68">
            <v>0.41</v>
          </cell>
          <cell r="H68">
            <v>205</v>
          </cell>
          <cell r="J68">
            <v>0</v>
          </cell>
        </row>
        <row r="69">
          <cell r="A69" t="str">
            <v>53</v>
          </cell>
          <cell r="B69" t="str">
            <v>IOPES</v>
          </cell>
          <cell r="C69">
            <v>20508</v>
          </cell>
          <cell r="D69" t="str">
            <v>CIMENTO PORTLAND CP III - 40 (LABOR)</v>
          </cell>
          <cell r="E69" t="str">
            <v>KG</v>
          </cell>
          <cell r="F69">
            <v>600</v>
          </cell>
          <cell r="G69">
            <v>0.34</v>
          </cell>
          <cell r="H69">
            <v>204</v>
          </cell>
          <cell r="J69">
            <v>0</v>
          </cell>
        </row>
        <row r="70">
          <cell r="A70" t="str">
            <v>54</v>
          </cell>
          <cell r="B70" t="str">
            <v>IOPES</v>
          </cell>
          <cell r="C70">
            <v>20503</v>
          </cell>
          <cell r="D70" t="str">
            <v>AREIA LAVADA MEDIA (LABOR)</v>
          </cell>
          <cell r="E70" t="str">
            <v>M3</v>
          </cell>
          <cell r="F70">
            <v>4</v>
          </cell>
          <cell r="G70">
            <v>57.5</v>
          </cell>
          <cell r="H70">
            <v>230</v>
          </cell>
          <cell r="J70">
            <v>0</v>
          </cell>
        </row>
        <row r="71">
          <cell r="A71" t="str">
            <v>55</v>
          </cell>
          <cell r="B71" t="str">
            <v>IOPES</v>
          </cell>
          <cell r="C71">
            <v>30212</v>
          </cell>
          <cell r="D71" t="str">
            <v>PORTA MADEIRA DE LEI ESP 30 MM 0.8X2.1M P/ PINTURA (LABOR)</v>
          </cell>
          <cell r="E71" t="str">
            <v>UN</v>
          </cell>
          <cell r="F71">
            <v>2</v>
          </cell>
          <cell r="G71">
            <v>140.4</v>
          </cell>
          <cell r="H71">
            <v>280.8</v>
          </cell>
          <cell r="J71">
            <v>0</v>
          </cell>
        </row>
        <row r="72">
          <cell r="A72" t="str">
            <v>56</v>
          </cell>
          <cell r="B72" t="str">
            <v>IOPES</v>
          </cell>
          <cell r="C72">
            <v>30496</v>
          </cell>
          <cell r="D72" t="str">
            <v>ALIZAR / GUARNICAO EM MAD DE LEI 5X2.5CM (LABOR)</v>
          </cell>
          <cell r="E72" t="str">
            <v>M</v>
          </cell>
          <cell r="F72">
            <v>22</v>
          </cell>
          <cell r="G72">
            <v>13.6</v>
          </cell>
          <cell r="H72">
            <v>299.2</v>
          </cell>
          <cell r="J72">
            <v>0</v>
          </cell>
        </row>
        <row r="73">
          <cell r="A73" t="str">
            <v>57</v>
          </cell>
          <cell r="B73" t="str">
            <v>IOPES</v>
          </cell>
          <cell r="C73">
            <v>31601</v>
          </cell>
          <cell r="D73" t="str">
            <v>DOBRADICA EM LATAO CROMADO 3 X 2.1/2" C/ PARAFUSO (LABOR)</v>
          </cell>
          <cell r="E73" t="str">
            <v>UN</v>
          </cell>
          <cell r="F73">
            <v>6</v>
          </cell>
          <cell r="G73">
            <v>26.64</v>
          </cell>
          <cell r="H73">
            <v>159.84</v>
          </cell>
          <cell r="J73">
            <v>0</v>
          </cell>
        </row>
        <row r="74">
          <cell r="A74" t="str">
            <v>58</v>
          </cell>
          <cell r="B74" t="str">
            <v>IOPES</v>
          </cell>
          <cell r="C74">
            <v>31508</v>
          </cell>
          <cell r="D74" t="str">
            <v>FECHADURA COMPLETA PARA PORTA EXTERNA (LABOR)</v>
          </cell>
          <cell r="E74" t="str">
            <v>UN</v>
          </cell>
          <cell r="F74">
            <v>2</v>
          </cell>
          <cell r="G74">
            <v>163.53</v>
          </cell>
          <cell r="H74">
            <v>327.06</v>
          </cell>
          <cell r="J74">
            <v>0</v>
          </cell>
        </row>
        <row r="75">
          <cell r="A75" t="str">
            <v>59</v>
          </cell>
          <cell r="B75" t="str">
            <v>IOPES</v>
          </cell>
          <cell r="C75">
            <v>30175</v>
          </cell>
          <cell r="D75" t="str">
            <v>MARCO MAD LEI 15X3CM BAT 0.80X2.10M ANGELIM PEDRA (LABOR)</v>
          </cell>
          <cell r="E75" t="str">
            <v>UN</v>
          </cell>
          <cell r="F75">
            <v>2</v>
          </cell>
          <cell r="G75">
            <v>125</v>
          </cell>
          <cell r="H75">
            <v>250</v>
          </cell>
          <cell r="J75">
            <v>0</v>
          </cell>
        </row>
        <row r="76">
          <cell r="A76" t="str">
            <v>60</v>
          </cell>
          <cell r="B76" t="str">
            <v>IOPES</v>
          </cell>
          <cell r="C76">
            <v>21023</v>
          </cell>
          <cell r="D76" t="str">
            <v>TACO P/ FIXACAO DE BATENTE/RODAPE 10X10X2,5 CM (LABOR)</v>
          </cell>
          <cell r="E76" t="str">
            <v>UN</v>
          </cell>
          <cell r="F76">
            <v>12</v>
          </cell>
          <cell r="G76">
            <v>3.3</v>
          </cell>
          <cell r="H76">
            <v>39.6</v>
          </cell>
          <cell r="J76">
            <v>0</v>
          </cell>
        </row>
        <row r="77">
          <cell r="A77" t="str">
            <v>61</v>
          </cell>
          <cell r="B77" t="str">
            <v>PESQUISA DE MERCADO*</v>
          </cell>
          <cell r="C77">
            <v>0</v>
          </cell>
          <cell r="D77" t="str">
            <v>JOELHO 45 DE PVC P/ ESGOTO DE 100MM</v>
          </cell>
          <cell r="E77" t="str">
            <v>UN</v>
          </cell>
          <cell r="F77">
            <v>4</v>
          </cell>
          <cell r="G77">
            <v>7.5</v>
          </cell>
          <cell r="H77">
            <v>30</v>
          </cell>
          <cell r="J77">
            <v>0</v>
          </cell>
        </row>
        <row r="78">
          <cell r="A78" t="str">
            <v>62</v>
          </cell>
          <cell r="B78" t="str">
            <v>IOPES</v>
          </cell>
          <cell r="C78">
            <v>62543</v>
          </cell>
          <cell r="D78" t="str">
            <v>JOELHO 90 DE PVC P/ ESGOTO DE 100MM</v>
          </cell>
          <cell r="E78" t="str">
            <v>UN</v>
          </cell>
          <cell r="F78">
            <v>4</v>
          </cell>
          <cell r="G78">
            <v>4.8</v>
          </cell>
          <cell r="H78">
            <v>19.2</v>
          </cell>
          <cell r="J78">
            <v>0</v>
          </cell>
        </row>
        <row r="79">
          <cell r="A79" t="str">
            <v>63</v>
          </cell>
          <cell r="B79" t="str">
            <v>IOPES</v>
          </cell>
          <cell r="C79">
            <v>62533</v>
          </cell>
          <cell r="D79" t="str">
            <v>TUBO DE PVC PARA ESGOTO DE 100MM (4")</v>
          </cell>
          <cell r="E79" t="str">
            <v>M</v>
          </cell>
          <cell r="F79">
            <v>12</v>
          </cell>
          <cell r="G79">
            <v>6.97</v>
          </cell>
          <cell r="H79">
            <v>83.64</v>
          </cell>
          <cell r="J79">
            <v>0</v>
          </cell>
        </row>
        <row r="80">
          <cell r="A80" t="str">
            <v>64</v>
          </cell>
          <cell r="B80" t="str">
            <v>IOPES</v>
          </cell>
          <cell r="C80">
            <v>62531</v>
          </cell>
          <cell r="D80" t="str">
            <v>TUBO DE PVC PARA ESGOTO DE 50MM</v>
          </cell>
          <cell r="E80" t="str">
            <v>M</v>
          </cell>
          <cell r="F80">
            <v>24</v>
          </cell>
          <cell r="G80">
            <v>5.89</v>
          </cell>
          <cell r="H80">
            <v>141.36000000000001</v>
          </cell>
          <cell r="J80">
            <v>0</v>
          </cell>
        </row>
        <row r="81">
          <cell r="A81" t="str">
            <v>65</v>
          </cell>
          <cell r="B81" t="str">
            <v>IOPES</v>
          </cell>
          <cell r="C81">
            <v>62514</v>
          </cell>
          <cell r="D81" t="str">
            <v>JOELHO 90 DE PVC SOLDAVEL DE 50MM</v>
          </cell>
          <cell r="E81" t="str">
            <v>UN</v>
          </cell>
          <cell r="F81">
            <v>6</v>
          </cell>
          <cell r="G81">
            <v>3.62</v>
          </cell>
          <cell r="H81">
            <v>21.72</v>
          </cell>
          <cell r="J81">
            <v>0</v>
          </cell>
        </row>
        <row r="82">
          <cell r="A82" t="str">
            <v>66</v>
          </cell>
          <cell r="B82" t="str">
            <v>IOPES</v>
          </cell>
          <cell r="C82">
            <v>62502</v>
          </cell>
          <cell r="D82" t="str">
            <v>TUBO DE PVC SOLDAVEL DE 25MM</v>
          </cell>
          <cell r="E82" t="str">
            <v>M</v>
          </cell>
          <cell r="F82">
            <v>36</v>
          </cell>
          <cell r="G82">
            <v>1.96</v>
          </cell>
          <cell r="H82">
            <v>70.56</v>
          </cell>
          <cell r="J82">
            <v>0</v>
          </cell>
        </row>
        <row r="83">
          <cell r="A83" t="str">
            <v>67</v>
          </cell>
          <cell r="B83" t="str">
            <v>IOPES</v>
          </cell>
          <cell r="C83">
            <v>62511</v>
          </cell>
          <cell r="D83" t="str">
            <v>JOELHO 90 DE PVC SOLDAVEL DE 25MM</v>
          </cell>
          <cell r="E83" t="str">
            <v>UN</v>
          </cell>
          <cell r="F83">
            <v>10</v>
          </cell>
          <cell r="G83">
            <v>0.57999999999999996</v>
          </cell>
          <cell r="H83">
            <v>5.8</v>
          </cell>
          <cell r="J83">
            <v>0</v>
          </cell>
        </row>
        <row r="84">
          <cell r="A84" t="str">
            <v>68</v>
          </cell>
          <cell r="B84" t="str">
            <v>IOPES</v>
          </cell>
          <cell r="C84">
            <v>62890</v>
          </cell>
          <cell r="D84" t="str">
            <v>JOELHO 90 PVC ROSCAVEL C/ BUCHA DE LATAO 3/4"</v>
          </cell>
          <cell r="E84" t="str">
            <v>UN</v>
          </cell>
          <cell r="F84">
            <v>8</v>
          </cell>
          <cell r="G84">
            <v>5.0999999999999996</v>
          </cell>
          <cell r="H84">
            <v>40.799999999999997</v>
          </cell>
          <cell r="J84">
            <v>0</v>
          </cell>
        </row>
        <row r="85">
          <cell r="A85" t="str">
            <v>69</v>
          </cell>
          <cell r="B85" t="str">
            <v>IOPES</v>
          </cell>
          <cell r="C85">
            <v>62520</v>
          </cell>
          <cell r="D85" t="str">
            <v>TE DE PVC SOLDAVEL DE 25MM</v>
          </cell>
          <cell r="E85" t="str">
            <v>UN</v>
          </cell>
          <cell r="F85">
            <v>6</v>
          </cell>
          <cell r="G85">
            <v>0.81</v>
          </cell>
          <cell r="H85">
            <v>4.8600000000000003</v>
          </cell>
          <cell r="J85">
            <v>0</v>
          </cell>
        </row>
        <row r="86">
          <cell r="A86" t="str">
            <v>70</v>
          </cell>
          <cell r="B86" t="str">
            <v>IOPES</v>
          </cell>
          <cell r="C86">
            <v>34005</v>
          </cell>
          <cell r="D86" t="str">
            <v>FORRO DE GESSO COLOCADO, ACABAMENTO TIPO LISO</v>
          </cell>
          <cell r="E86" t="str">
            <v>M2</v>
          </cell>
          <cell r="F86">
            <v>35</v>
          </cell>
          <cell r="G86">
            <v>26.75</v>
          </cell>
          <cell r="H86">
            <v>936.25</v>
          </cell>
          <cell r="J86">
            <v>0</v>
          </cell>
        </row>
        <row r="87">
          <cell r="A87">
            <v>0</v>
          </cell>
          <cell r="B87">
            <v>0</v>
          </cell>
          <cell r="C87">
            <v>0</v>
          </cell>
          <cell r="D87">
            <v>0</v>
          </cell>
          <cell r="E87">
            <v>0</v>
          </cell>
          <cell r="F87">
            <v>0</v>
          </cell>
          <cell r="G87">
            <v>0</v>
          </cell>
          <cell r="H87">
            <v>0</v>
          </cell>
          <cell r="J87">
            <v>0</v>
          </cell>
        </row>
        <row r="88">
          <cell r="A88">
            <v>0</v>
          </cell>
          <cell r="B88">
            <v>0</v>
          </cell>
          <cell r="C88">
            <v>0</v>
          </cell>
          <cell r="D88">
            <v>0</v>
          </cell>
          <cell r="E88">
            <v>0</v>
          </cell>
          <cell r="F88">
            <v>0</v>
          </cell>
          <cell r="G88" t="str">
            <v>TOTAL =</v>
          </cell>
          <cell r="H88">
            <v>28625.989999999998</v>
          </cell>
          <cell r="J88">
            <v>0</v>
          </cell>
        </row>
        <row r="89">
          <cell r="B89">
            <v>0</v>
          </cell>
          <cell r="C89">
            <v>0</v>
          </cell>
          <cell r="D89">
            <v>0</v>
          </cell>
          <cell r="E89">
            <v>0</v>
          </cell>
          <cell r="F89">
            <v>0</v>
          </cell>
          <cell r="G89">
            <v>0</v>
          </cell>
          <cell r="H89">
            <v>0</v>
          </cell>
          <cell r="J89">
            <v>0</v>
          </cell>
        </row>
        <row r="90">
          <cell r="A90" t="str">
            <v>* Foram usadas as medianas como valores unitários dos itens que necessitaram pesquisa de mercado</v>
          </cell>
          <cell r="B90">
            <v>0</v>
          </cell>
          <cell r="C90">
            <v>0</v>
          </cell>
          <cell r="D90">
            <v>0</v>
          </cell>
          <cell r="E90">
            <v>0</v>
          </cell>
          <cell r="F90">
            <v>0</v>
          </cell>
          <cell r="G90">
            <v>0</v>
          </cell>
          <cell r="H90">
            <v>0</v>
          </cell>
          <cell r="I90">
            <v>0</v>
          </cell>
          <cell r="J90">
            <v>0</v>
          </cell>
        </row>
        <row r="91">
          <cell r="A91">
            <v>0</v>
          </cell>
          <cell r="B91">
            <v>0</v>
          </cell>
          <cell r="D91">
            <v>0</v>
          </cell>
          <cell r="E91">
            <v>0</v>
          </cell>
          <cell r="F91">
            <v>0</v>
          </cell>
          <cell r="G91">
            <v>0</v>
          </cell>
          <cell r="H91">
            <v>0</v>
          </cell>
          <cell r="J91">
            <v>0</v>
          </cell>
        </row>
        <row r="92">
          <cell r="A92">
            <v>0</v>
          </cell>
          <cell r="B92">
            <v>0</v>
          </cell>
          <cell r="C92">
            <v>0</v>
          </cell>
          <cell r="D92">
            <v>0</v>
          </cell>
          <cell r="E92">
            <v>0</v>
          </cell>
          <cell r="F92">
            <v>0</v>
          </cell>
          <cell r="G92">
            <v>0</v>
          </cell>
          <cell r="H92">
            <v>0</v>
          </cell>
          <cell r="J92">
            <v>0</v>
          </cell>
        </row>
        <row r="93">
          <cell r="A93">
            <v>0</v>
          </cell>
          <cell r="B93">
            <v>0</v>
          </cell>
          <cell r="C93">
            <v>0</v>
          </cell>
          <cell r="D93">
            <v>0</v>
          </cell>
          <cell r="E93">
            <v>0</v>
          </cell>
          <cell r="F93">
            <v>0</v>
          </cell>
          <cell r="G93">
            <v>0</v>
          </cell>
          <cell r="H93">
            <v>0</v>
          </cell>
          <cell r="J93">
            <v>0</v>
          </cell>
        </row>
        <row r="94">
          <cell r="A94" t="str">
            <v>Alex Nali Ferreira</v>
          </cell>
          <cell r="B94">
            <v>0</v>
          </cell>
          <cell r="C94">
            <v>0</v>
          </cell>
          <cell r="D94">
            <v>0</v>
          </cell>
          <cell r="E94">
            <v>0</v>
          </cell>
          <cell r="F94">
            <v>0</v>
          </cell>
          <cell r="G94">
            <v>0</v>
          </cell>
          <cell r="H94">
            <v>0</v>
          </cell>
          <cell r="I94">
            <v>0</v>
          </cell>
          <cell r="J94">
            <v>0</v>
          </cell>
        </row>
        <row r="95">
          <cell r="A95" t="str">
            <v>Engenheiro Civil PMCC</v>
          </cell>
          <cell r="B95">
            <v>0</v>
          </cell>
          <cell r="C95">
            <v>0</v>
          </cell>
          <cell r="D95">
            <v>0</v>
          </cell>
          <cell r="E95">
            <v>0</v>
          </cell>
          <cell r="F95">
            <v>0</v>
          </cell>
          <cell r="G95">
            <v>0</v>
          </cell>
          <cell r="H95">
            <v>0</v>
          </cell>
          <cell r="I95">
            <v>0</v>
          </cell>
          <cell r="J95">
            <v>0</v>
          </cell>
        </row>
        <row r="96">
          <cell r="A96" t="str">
            <v>CREA-ES 039390/D</v>
          </cell>
          <cell r="B96">
            <v>0</v>
          </cell>
          <cell r="C96">
            <v>0</v>
          </cell>
          <cell r="D96">
            <v>0</v>
          </cell>
          <cell r="E96">
            <v>0</v>
          </cell>
          <cell r="F96">
            <v>0</v>
          </cell>
          <cell r="G96">
            <v>0</v>
          </cell>
          <cell r="H96">
            <v>0</v>
          </cell>
          <cell r="I96">
            <v>0</v>
          </cell>
          <cell r="J96">
            <v>0</v>
          </cell>
        </row>
        <row r="97">
          <cell r="J97">
            <v>0</v>
          </cell>
        </row>
        <row r="98">
          <cell r="J98">
            <v>0</v>
          </cell>
        </row>
        <row r="99">
          <cell r="J99">
            <v>0</v>
          </cell>
        </row>
        <row r="100">
          <cell r="J100">
            <v>0</v>
          </cell>
        </row>
        <row r="101">
          <cell r="J101">
            <v>0</v>
          </cell>
        </row>
        <row r="102">
          <cell r="J102">
            <v>0</v>
          </cell>
        </row>
        <row r="103">
          <cell r="J103">
            <v>0</v>
          </cell>
        </row>
        <row r="104">
          <cell r="J104">
            <v>0</v>
          </cell>
        </row>
        <row r="105">
          <cell r="J105">
            <v>0</v>
          </cell>
        </row>
        <row r="106">
          <cell r="J106">
            <v>0</v>
          </cell>
        </row>
        <row r="107">
          <cell r="J107">
            <v>0</v>
          </cell>
        </row>
        <row r="108">
          <cell r="J108">
            <v>0</v>
          </cell>
        </row>
        <row r="109">
          <cell r="J109">
            <v>0</v>
          </cell>
        </row>
        <row r="110">
          <cell r="J110">
            <v>0</v>
          </cell>
        </row>
        <row r="111">
          <cell r="J111">
            <v>0</v>
          </cell>
        </row>
        <row r="112">
          <cell r="J112">
            <v>0</v>
          </cell>
        </row>
        <row r="113">
          <cell r="J113">
            <v>0</v>
          </cell>
        </row>
        <row r="114">
          <cell r="J114">
            <v>0</v>
          </cell>
        </row>
        <row r="115">
          <cell r="J115">
            <v>0</v>
          </cell>
        </row>
        <row r="116">
          <cell r="J116">
            <v>0</v>
          </cell>
        </row>
        <row r="117">
          <cell r="J117">
            <v>0</v>
          </cell>
        </row>
        <row r="118">
          <cell r="J118">
            <v>0</v>
          </cell>
        </row>
        <row r="119">
          <cell r="J119">
            <v>0</v>
          </cell>
        </row>
        <row r="120">
          <cell r="J120">
            <v>0</v>
          </cell>
        </row>
        <row r="121">
          <cell r="J121">
            <v>0</v>
          </cell>
        </row>
        <row r="122">
          <cell r="J122">
            <v>0</v>
          </cell>
        </row>
        <row r="123">
          <cell r="J123">
            <v>0</v>
          </cell>
        </row>
        <row r="124">
          <cell r="J124">
            <v>0</v>
          </cell>
        </row>
        <row r="125">
          <cell r="J125">
            <v>0</v>
          </cell>
        </row>
        <row r="126">
          <cell r="J126">
            <v>0</v>
          </cell>
        </row>
        <row r="127">
          <cell r="J127">
            <v>0</v>
          </cell>
        </row>
        <row r="128">
          <cell r="J128">
            <v>0</v>
          </cell>
        </row>
        <row r="129">
          <cell r="J129">
            <v>0</v>
          </cell>
        </row>
        <row r="130">
          <cell r="J130">
            <v>0</v>
          </cell>
        </row>
        <row r="131">
          <cell r="J131">
            <v>0</v>
          </cell>
        </row>
        <row r="132">
          <cell r="J132">
            <v>0</v>
          </cell>
        </row>
        <row r="133">
          <cell r="J133">
            <v>0</v>
          </cell>
        </row>
        <row r="134">
          <cell r="J134">
            <v>0</v>
          </cell>
        </row>
        <row r="135">
          <cell r="J135">
            <v>0</v>
          </cell>
        </row>
        <row r="136">
          <cell r="J136">
            <v>0</v>
          </cell>
        </row>
        <row r="137">
          <cell r="J137">
            <v>0</v>
          </cell>
        </row>
        <row r="138">
          <cell r="J138">
            <v>0</v>
          </cell>
        </row>
        <row r="139">
          <cell r="J139">
            <v>0</v>
          </cell>
        </row>
        <row r="140">
          <cell r="J140">
            <v>0</v>
          </cell>
        </row>
        <row r="141">
          <cell r="J141">
            <v>0</v>
          </cell>
        </row>
        <row r="142">
          <cell r="J142">
            <v>0</v>
          </cell>
        </row>
        <row r="143">
          <cell r="J143">
            <v>0</v>
          </cell>
        </row>
        <row r="144">
          <cell r="J144">
            <v>0</v>
          </cell>
        </row>
        <row r="145">
          <cell r="J145">
            <v>0</v>
          </cell>
        </row>
        <row r="146">
          <cell r="J146">
            <v>0</v>
          </cell>
        </row>
        <row r="147">
          <cell r="J147">
            <v>0</v>
          </cell>
        </row>
        <row r="148">
          <cell r="J148">
            <v>0</v>
          </cell>
        </row>
        <row r="149">
          <cell r="J149">
            <v>0</v>
          </cell>
        </row>
        <row r="150">
          <cell r="J150">
            <v>0</v>
          </cell>
        </row>
        <row r="151">
          <cell r="J151">
            <v>0</v>
          </cell>
        </row>
        <row r="152">
          <cell r="J152">
            <v>0</v>
          </cell>
        </row>
        <row r="153">
          <cell r="J153">
            <v>0</v>
          </cell>
        </row>
        <row r="154">
          <cell r="J154">
            <v>0</v>
          </cell>
        </row>
        <row r="155">
          <cell r="J155">
            <v>0</v>
          </cell>
        </row>
        <row r="156">
          <cell r="J156">
            <v>0</v>
          </cell>
        </row>
        <row r="157">
          <cell r="J157">
            <v>0</v>
          </cell>
        </row>
        <row r="158">
          <cell r="J158">
            <v>0</v>
          </cell>
        </row>
        <row r="159">
          <cell r="J159">
            <v>0</v>
          </cell>
        </row>
        <row r="160">
          <cell r="J160">
            <v>0</v>
          </cell>
        </row>
        <row r="161">
          <cell r="J161">
            <v>0</v>
          </cell>
        </row>
        <row r="162">
          <cell r="J162">
            <v>0</v>
          </cell>
        </row>
        <row r="163">
          <cell r="J163">
            <v>0</v>
          </cell>
        </row>
        <row r="164">
          <cell r="J164">
            <v>0</v>
          </cell>
        </row>
        <row r="165">
          <cell r="J165">
            <v>0</v>
          </cell>
        </row>
        <row r="166">
          <cell r="J166">
            <v>0</v>
          </cell>
        </row>
        <row r="167">
          <cell r="J167">
            <v>0</v>
          </cell>
        </row>
        <row r="168">
          <cell r="J168">
            <v>0</v>
          </cell>
        </row>
        <row r="169">
          <cell r="J169">
            <v>0</v>
          </cell>
        </row>
        <row r="170">
          <cell r="J170">
            <v>0</v>
          </cell>
        </row>
        <row r="171">
          <cell r="J171">
            <v>0</v>
          </cell>
        </row>
        <row r="172">
          <cell r="J172">
            <v>0</v>
          </cell>
        </row>
        <row r="173">
          <cell r="J173">
            <v>0</v>
          </cell>
        </row>
        <row r="174">
          <cell r="J174">
            <v>0</v>
          </cell>
        </row>
        <row r="175">
          <cell r="J175">
            <v>0</v>
          </cell>
        </row>
        <row r="176">
          <cell r="J176">
            <v>0</v>
          </cell>
        </row>
        <row r="177">
          <cell r="J177">
            <v>0</v>
          </cell>
        </row>
        <row r="178">
          <cell r="J178">
            <v>0</v>
          </cell>
        </row>
        <row r="179">
          <cell r="J179">
            <v>0</v>
          </cell>
        </row>
        <row r="180">
          <cell r="J180">
            <v>0</v>
          </cell>
        </row>
        <row r="181">
          <cell r="J181">
            <v>0</v>
          </cell>
        </row>
        <row r="182">
          <cell r="J182">
            <v>0</v>
          </cell>
        </row>
        <row r="183">
          <cell r="J183">
            <v>0</v>
          </cell>
        </row>
        <row r="184">
          <cell r="J184">
            <v>0</v>
          </cell>
        </row>
        <row r="185">
          <cell r="J185">
            <v>0</v>
          </cell>
        </row>
        <row r="186">
          <cell r="J186">
            <v>0</v>
          </cell>
        </row>
        <row r="187">
          <cell r="J187">
            <v>0</v>
          </cell>
        </row>
        <row r="188">
          <cell r="J188">
            <v>0</v>
          </cell>
        </row>
        <row r="189">
          <cell r="J189">
            <v>0</v>
          </cell>
        </row>
        <row r="190">
          <cell r="J190">
            <v>0</v>
          </cell>
        </row>
        <row r="191">
          <cell r="J191">
            <v>0</v>
          </cell>
        </row>
        <row r="192">
          <cell r="J192">
            <v>0</v>
          </cell>
        </row>
        <row r="193">
          <cell r="J193">
            <v>0</v>
          </cell>
        </row>
        <row r="194">
          <cell r="J194">
            <v>0</v>
          </cell>
        </row>
        <row r="195">
          <cell r="J195">
            <v>0</v>
          </cell>
        </row>
        <row r="196">
          <cell r="J196">
            <v>0</v>
          </cell>
        </row>
        <row r="197">
          <cell r="J197">
            <v>0</v>
          </cell>
        </row>
        <row r="198">
          <cell r="J198">
            <v>0</v>
          </cell>
        </row>
        <row r="199">
          <cell r="J199">
            <v>0</v>
          </cell>
        </row>
        <row r="200">
          <cell r="J200">
            <v>0</v>
          </cell>
        </row>
        <row r="201">
          <cell r="J201">
            <v>0</v>
          </cell>
        </row>
        <row r="202">
          <cell r="J202">
            <v>0</v>
          </cell>
        </row>
        <row r="203">
          <cell r="J203">
            <v>0</v>
          </cell>
        </row>
        <row r="204">
          <cell r="J204">
            <v>0</v>
          </cell>
        </row>
        <row r="205">
          <cell r="J205">
            <v>0</v>
          </cell>
        </row>
        <row r="206">
          <cell r="J206">
            <v>0</v>
          </cell>
        </row>
        <row r="207">
          <cell r="J207">
            <v>0</v>
          </cell>
        </row>
        <row r="208">
          <cell r="J208">
            <v>0</v>
          </cell>
        </row>
        <row r="209">
          <cell r="J209">
            <v>0</v>
          </cell>
        </row>
        <row r="210">
          <cell r="J210">
            <v>0</v>
          </cell>
        </row>
        <row r="211">
          <cell r="J211">
            <v>0</v>
          </cell>
        </row>
        <row r="212">
          <cell r="J212">
            <v>0</v>
          </cell>
        </row>
        <row r="213">
          <cell r="J213">
            <v>0</v>
          </cell>
        </row>
        <row r="214">
          <cell r="J214">
            <v>0</v>
          </cell>
        </row>
        <row r="215">
          <cell r="J215">
            <v>0</v>
          </cell>
        </row>
        <row r="216">
          <cell r="J216">
            <v>0</v>
          </cell>
        </row>
        <row r="217">
          <cell r="J217">
            <v>0</v>
          </cell>
        </row>
        <row r="218">
          <cell r="J218">
            <v>0</v>
          </cell>
        </row>
        <row r="219">
          <cell r="J219">
            <v>0</v>
          </cell>
        </row>
        <row r="220">
          <cell r="J220">
            <v>0</v>
          </cell>
        </row>
        <row r="221">
          <cell r="J221">
            <v>0</v>
          </cell>
        </row>
        <row r="222">
          <cell r="J222">
            <v>0</v>
          </cell>
        </row>
        <row r="223">
          <cell r="J223">
            <v>0</v>
          </cell>
        </row>
        <row r="224">
          <cell r="J224">
            <v>0</v>
          </cell>
        </row>
        <row r="225">
          <cell r="J225">
            <v>0</v>
          </cell>
        </row>
        <row r="226">
          <cell r="J226">
            <v>0</v>
          </cell>
        </row>
        <row r="227">
          <cell r="J227">
            <v>0</v>
          </cell>
        </row>
        <row r="228">
          <cell r="J228">
            <v>0</v>
          </cell>
        </row>
        <row r="229">
          <cell r="J229">
            <v>0</v>
          </cell>
        </row>
        <row r="230">
          <cell r="J230">
            <v>0</v>
          </cell>
        </row>
        <row r="231">
          <cell r="J231">
            <v>0</v>
          </cell>
        </row>
        <row r="232">
          <cell r="J232">
            <v>0</v>
          </cell>
        </row>
        <row r="233">
          <cell r="J233">
            <v>0</v>
          </cell>
        </row>
        <row r="234">
          <cell r="J234">
            <v>0</v>
          </cell>
        </row>
        <row r="235">
          <cell r="J235">
            <v>0</v>
          </cell>
        </row>
        <row r="236">
          <cell r="J236">
            <v>0</v>
          </cell>
        </row>
        <row r="237">
          <cell r="J237">
            <v>0</v>
          </cell>
        </row>
        <row r="238">
          <cell r="J238">
            <v>0</v>
          </cell>
        </row>
        <row r="239">
          <cell r="J239">
            <v>0</v>
          </cell>
        </row>
        <row r="240">
          <cell r="J240">
            <v>0</v>
          </cell>
        </row>
        <row r="241">
          <cell r="J241">
            <v>0</v>
          </cell>
        </row>
        <row r="242">
          <cell r="J242">
            <v>0</v>
          </cell>
        </row>
        <row r="243">
          <cell r="J243">
            <v>0</v>
          </cell>
        </row>
        <row r="244">
          <cell r="J244">
            <v>0</v>
          </cell>
        </row>
        <row r="245">
          <cell r="J245">
            <v>0</v>
          </cell>
        </row>
        <row r="246">
          <cell r="J246">
            <v>0</v>
          </cell>
        </row>
        <row r="247">
          <cell r="J247">
            <v>0</v>
          </cell>
        </row>
        <row r="248">
          <cell r="J248">
            <v>0</v>
          </cell>
        </row>
        <row r="249">
          <cell r="J249">
            <v>0</v>
          </cell>
        </row>
        <row r="250">
          <cell r="J250">
            <v>0</v>
          </cell>
        </row>
        <row r="251">
          <cell r="J251">
            <v>0</v>
          </cell>
        </row>
        <row r="252">
          <cell r="J252">
            <v>0</v>
          </cell>
        </row>
        <row r="253">
          <cell r="J253">
            <v>0</v>
          </cell>
        </row>
        <row r="254">
          <cell r="J254">
            <v>0</v>
          </cell>
        </row>
        <row r="255">
          <cell r="J255">
            <v>0</v>
          </cell>
        </row>
        <row r="256">
          <cell r="J256">
            <v>0</v>
          </cell>
        </row>
        <row r="257">
          <cell r="J257">
            <v>0</v>
          </cell>
        </row>
        <row r="258">
          <cell r="J258">
            <v>0</v>
          </cell>
        </row>
        <row r="259">
          <cell r="J259">
            <v>0</v>
          </cell>
        </row>
        <row r="260">
          <cell r="J260">
            <v>0</v>
          </cell>
        </row>
        <row r="261">
          <cell r="J261">
            <v>0</v>
          </cell>
        </row>
        <row r="262">
          <cell r="J262">
            <v>0</v>
          </cell>
        </row>
        <row r="263">
          <cell r="J263">
            <v>0</v>
          </cell>
        </row>
        <row r="264">
          <cell r="J264">
            <v>0</v>
          </cell>
        </row>
        <row r="265">
          <cell r="J265">
            <v>0</v>
          </cell>
        </row>
        <row r="266">
          <cell r="J266">
            <v>0</v>
          </cell>
        </row>
        <row r="267">
          <cell r="J267">
            <v>0</v>
          </cell>
        </row>
        <row r="268">
          <cell r="J268">
            <v>0</v>
          </cell>
        </row>
        <row r="269">
          <cell r="J269">
            <v>0</v>
          </cell>
        </row>
        <row r="270">
          <cell r="J270">
            <v>0</v>
          </cell>
        </row>
        <row r="271">
          <cell r="J271">
            <v>0</v>
          </cell>
        </row>
        <row r="272">
          <cell r="J272">
            <v>0</v>
          </cell>
        </row>
        <row r="273">
          <cell r="J273">
            <v>0</v>
          </cell>
        </row>
        <row r="274">
          <cell r="J274">
            <v>0</v>
          </cell>
        </row>
        <row r="275">
          <cell r="J275">
            <v>0</v>
          </cell>
        </row>
        <row r="276">
          <cell r="J276">
            <v>0</v>
          </cell>
        </row>
        <row r="277">
          <cell r="J277">
            <v>0</v>
          </cell>
        </row>
        <row r="278">
          <cell r="J278">
            <v>0</v>
          </cell>
        </row>
        <row r="279">
          <cell r="J279">
            <v>0</v>
          </cell>
        </row>
        <row r="280">
          <cell r="J280">
            <v>0</v>
          </cell>
        </row>
        <row r="281">
          <cell r="J281">
            <v>0</v>
          </cell>
        </row>
        <row r="282">
          <cell r="J282">
            <v>0</v>
          </cell>
        </row>
        <row r="283">
          <cell r="J283">
            <v>0</v>
          </cell>
        </row>
        <row r="284">
          <cell r="J284">
            <v>0</v>
          </cell>
        </row>
        <row r="285">
          <cell r="J285">
            <v>0</v>
          </cell>
        </row>
        <row r="286">
          <cell r="J286">
            <v>0</v>
          </cell>
        </row>
        <row r="287">
          <cell r="J287">
            <v>0</v>
          </cell>
        </row>
        <row r="288">
          <cell r="J288">
            <v>0</v>
          </cell>
        </row>
        <row r="289">
          <cell r="J289">
            <v>0</v>
          </cell>
        </row>
        <row r="290">
          <cell r="J290">
            <v>0</v>
          </cell>
        </row>
        <row r="291">
          <cell r="J291">
            <v>0</v>
          </cell>
        </row>
        <row r="292">
          <cell r="J292">
            <v>0</v>
          </cell>
        </row>
        <row r="293">
          <cell r="J293">
            <v>0</v>
          </cell>
        </row>
        <row r="294">
          <cell r="J294">
            <v>0</v>
          </cell>
        </row>
        <row r="295">
          <cell r="J295">
            <v>0</v>
          </cell>
        </row>
        <row r="296">
          <cell r="J296">
            <v>0</v>
          </cell>
        </row>
        <row r="297">
          <cell r="J297">
            <v>0</v>
          </cell>
        </row>
        <row r="298">
          <cell r="J298">
            <v>0</v>
          </cell>
        </row>
        <row r="299">
          <cell r="J299">
            <v>0</v>
          </cell>
        </row>
        <row r="300">
          <cell r="J300">
            <v>0</v>
          </cell>
        </row>
        <row r="301">
          <cell r="J301">
            <v>0</v>
          </cell>
        </row>
        <row r="302">
          <cell r="J302">
            <v>0</v>
          </cell>
        </row>
        <row r="303">
          <cell r="J303">
            <v>0</v>
          </cell>
        </row>
        <row r="304">
          <cell r="J304">
            <v>0</v>
          </cell>
        </row>
        <row r="305">
          <cell r="J305">
            <v>0</v>
          </cell>
        </row>
        <row r="306">
          <cell r="J306">
            <v>0</v>
          </cell>
        </row>
        <row r="307">
          <cell r="J307">
            <v>0</v>
          </cell>
        </row>
        <row r="308">
          <cell r="J308">
            <v>0</v>
          </cell>
        </row>
        <row r="309">
          <cell r="J309">
            <v>0</v>
          </cell>
        </row>
        <row r="310">
          <cell r="J310">
            <v>0</v>
          </cell>
        </row>
        <row r="311">
          <cell r="J311">
            <v>0</v>
          </cell>
        </row>
        <row r="312">
          <cell r="J312">
            <v>0</v>
          </cell>
        </row>
        <row r="313">
          <cell r="J313">
            <v>0</v>
          </cell>
        </row>
        <row r="314">
          <cell r="J314">
            <v>0</v>
          </cell>
        </row>
        <row r="315">
          <cell r="J315">
            <v>0</v>
          </cell>
        </row>
        <row r="316">
          <cell r="J316">
            <v>0</v>
          </cell>
        </row>
        <row r="317">
          <cell r="J317">
            <v>0</v>
          </cell>
        </row>
        <row r="318">
          <cell r="J318">
            <v>0</v>
          </cell>
        </row>
        <row r="319">
          <cell r="J319">
            <v>0</v>
          </cell>
        </row>
        <row r="320">
          <cell r="J320">
            <v>0</v>
          </cell>
        </row>
        <row r="321">
          <cell r="J321">
            <v>0</v>
          </cell>
        </row>
        <row r="322">
          <cell r="J322">
            <v>0</v>
          </cell>
        </row>
        <row r="323">
          <cell r="J323">
            <v>0</v>
          </cell>
        </row>
        <row r="324">
          <cell r="J324">
            <v>0</v>
          </cell>
        </row>
        <row r="325">
          <cell r="J325">
            <v>0</v>
          </cell>
        </row>
        <row r="326">
          <cell r="J326">
            <v>0</v>
          </cell>
        </row>
        <row r="327">
          <cell r="J327">
            <v>0</v>
          </cell>
        </row>
        <row r="328">
          <cell r="J328">
            <v>0</v>
          </cell>
        </row>
        <row r="329">
          <cell r="J329">
            <v>0</v>
          </cell>
        </row>
        <row r="330">
          <cell r="J330">
            <v>0</v>
          </cell>
        </row>
        <row r="331">
          <cell r="J331">
            <v>0</v>
          </cell>
        </row>
        <row r="332">
          <cell r="J332">
            <v>0</v>
          </cell>
        </row>
        <row r="333">
          <cell r="J333">
            <v>0</v>
          </cell>
        </row>
        <row r="334">
          <cell r="J334">
            <v>0</v>
          </cell>
        </row>
        <row r="335">
          <cell r="J335">
            <v>0</v>
          </cell>
        </row>
        <row r="336">
          <cell r="J336">
            <v>0</v>
          </cell>
        </row>
        <row r="337">
          <cell r="J337">
            <v>0</v>
          </cell>
        </row>
        <row r="338">
          <cell r="J338">
            <v>0</v>
          </cell>
        </row>
        <row r="339">
          <cell r="J339">
            <v>0</v>
          </cell>
        </row>
        <row r="340">
          <cell r="J340">
            <v>0</v>
          </cell>
        </row>
        <row r="341">
          <cell r="J341">
            <v>0</v>
          </cell>
        </row>
        <row r="342">
          <cell r="J342">
            <v>0</v>
          </cell>
        </row>
        <row r="343">
          <cell r="J343">
            <v>0</v>
          </cell>
        </row>
        <row r="344">
          <cell r="J344">
            <v>0</v>
          </cell>
        </row>
        <row r="345">
          <cell r="J345">
            <v>0</v>
          </cell>
        </row>
        <row r="346">
          <cell r="J346">
            <v>0</v>
          </cell>
        </row>
        <row r="347">
          <cell r="J347">
            <v>0</v>
          </cell>
        </row>
        <row r="348">
          <cell r="J348">
            <v>0</v>
          </cell>
        </row>
        <row r="349">
          <cell r="J349">
            <v>0</v>
          </cell>
        </row>
        <row r="350">
          <cell r="J350">
            <v>0</v>
          </cell>
        </row>
        <row r="351">
          <cell r="J351">
            <v>0</v>
          </cell>
        </row>
        <row r="352">
          <cell r="J352">
            <v>0</v>
          </cell>
        </row>
        <row r="353">
          <cell r="J353">
            <v>0</v>
          </cell>
        </row>
        <row r="354">
          <cell r="J354">
            <v>0</v>
          </cell>
        </row>
        <row r="355">
          <cell r="J355">
            <v>0</v>
          </cell>
        </row>
        <row r="356">
          <cell r="J356">
            <v>0</v>
          </cell>
        </row>
        <row r="357">
          <cell r="J357">
            <v>0</v>
          </cell>
        </row>
        <row r="358">
          <cell r="J358">
            <v>0</v>
          </cell>
        </row>
        <row r="359">
          <cell r="J359">
            <v>0</v>
          </cell>
        </row>
        <row r="360">
          <cell r="J360">
            <v>0</v>
          </cell>
        </row>
        <row r="361">
          <cell r="J361">
            <v>0</v>
          </cell>
        </row>
        <row r="362">
          <cell r="J362">
            <v>0</v>
          </cell>
        </row>
        <row r="363">
          <cell r="J363">
            <v>0</v>
          </cell>
        </row>
        <row r="364">
          <cell r="J364">
            <v>0</v>
          </cell>
        </row>
        <row r="365">
          <cell r="J365">
            <v>0</v>
          </cell>
        </row>
        <row r="366">
          <cell r="J366">
            <v>0</v>
          </cell>
        </row>
        <row r="367">
          <cell r="J367">
            <v>0</v>
          </cell>
        </row>
        <row r="368">
          <cell r="J368">
            <v>0</v>
          </cell>
        </row>
        <row r="369">
          <cell r="J369">
            <v>0</v>
          </cell>
        </row>
        <row r="370">
          <cell r="J370">
            <v>0</v>
          </cell>
        </row>
        <row r="371">
          <cell r="J371">
            <v>0</v>
          </cell>
        </row>
        <row r="372">
          <cell r="J372">
            <v>0</v>
          </cell>
        </row>
        <row r="373">
          <cell r="J373">
            <v>0</v>
          </cell>
        </row>
        <row r="374">
          <cell r="J374">
            <v>0</v>
          </cell>
        </row>
        <row r="375">
          <cell r="J375">
            <v>0</v>
          </cell>
        </row>
        <row r="376">
          <cell r="J376">
            <v>0</v>
          </cell>
        </row>
        <row r="377">
          <cell r="J377">
            <v>0</v>
          </cell>
        </row>
        <row r="378">
          <cell r="J378">
            <v>0</v>
          </cell>
        </row>
        <row r="379">
          <cell r="J379">
            <v>0</v>
          </cell>
        </row>
        <row r="380">
          <cell r="J380">
            <v>0</v>
          </cell>
        </row>
        <row r="381">
          <cell r="J381">
            <v>0</v>
          </cell>
        </row>
        <row r="382">
          <cell r="J382">
            <v>0</v>
          </cell>
        </row>
        <row r="383">
          <cell r="J383">
            <v>0</v>
          </cell>
        </row>
        <row r="384">
          <cell r="J384">
            <v>0</v>
          </cell>
        </row>
        <row r="385">
          <cell r="J385">
            <v>0</v>
          </cell>
        </row>
        <row r="386">
          <cell r="J386">
            <v>0</v>
          </cell>
        </row>
        <row r="387">
          <cell r="J387">
            <v>0</v>
          </cell>
        </row>
        <row r="388">
          <cell r="J388">
            <v>0</v>
          </cell>
        </row>
        <row r="389">
          <cell r="J389">
            <v>0</v>
          </cell>
        </row>
        <row r="390">
          <cell r="J390">
            <v>0</v>
          </cell>
        </row>
        <row r="391">
          <cell r="J391">
            <v>0</v>
          </cell>
        </row>
        <row r="392">
          <cell r="J392">
            <v>0</v>
          </cell>
        </row>
        <row r="393">
          <cell r="J393">
            <v>0</v>
          </cell>
        </row>
        <row r="394">
          <cell r="J394">
            <v>0</v>
          </cell>
        </row>
        <row r="395">
          <cell r="J395">
            <v>0</v>
          </cell>
        </row>
        <row r="396">
          <cell r="J396">
            <v>0</v>
          </cell>
        </row>
        <row r="397">
          <cell r="J397">
            <v>0</v>
          </cell>
        </row>
        <row r="398">
          <cell r="J398">
            <v>0</v>
          </cell>
        </row>
        <row r="399">
          <cell r="J399">
            <v>0</v>
          </cell>
        </row>
        <row r="400">
          <cell r="J400">
            <v>0</v>
          </cell>
        </row>
        <row r="401">
          <cell r="J401">
            <v>0</v>
          </cell>
        </row>
        <row r="402">
          <cell r="J402">
            <v>0</v>
          </cell>
        </row>
      </sheetData>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hamento do BDI"/>
      <sheetName val="Auxiliar"/>
    </sheetNames>
    <sheetDataSet>
      <sheetData sheetId="0"/>
      <sheetData sheetId="1">
        <row r="17">
          <cell r="A17" t="str">
            <v>Atende</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7"/>
  <sheetViews>
    <sheetView tabSelected="1" view="pageBreakPreview" topLeftCell="A7" zoomScaleNormal="100" zoomScaleSheetLayoutView="100" workbookViewId="0">
      <selection activeCell="A23" sqref="A23"/>
    </sheetView>
  </sheetViews>
  <sheetFormatPr defaultRowHeight="15" x14ac:dyDescent="0.25"/>
  <cols>
    <col min="1" max="1" width="13" customWidth="1"/>
    <col min="2" max="2" width="13.85546875" customWidth="1"/>
    <col min="3" max="3" width="12" hidden="1" customWidth="1"/>
    <col min="4" max="4" width="70.140625" customWidth="1"/>
    <col min="5" max="5" width="5.7109375" customWidth="1"/>
    <col min="6" max="6" width="9" customWidth="1"/>
    <col min="7" max="7" width="13.140625" customWidth="1"/>
    <col min="8" max="8" width="14.28515625" customWidth="1"/>
    <col min="10" max="10" width="14.28515625" bestFit="1" customWidth="1"/>
  </cols>
  <sheetData>
    <row r="1" spans="1:11" x14ac:dyDescent="0.25">
      <c r="A1" s="211" t="s">
        <v>86</v>
      </c>
      <c r="B1" s="212"/>
      <c r="C1" s="212"/>
      <c r="D1" s="212"/>
      <c r="E1" s="212"/>
      <c r="F1" s="212"/>
      <c r="G1" s="215"/>
      <c r="H1" s="216"/>
    </row>
    <row r="2" spans="1:11" ht="15.75" thickBot="1" x14ac:dyDescent="0.3">
      <c r="A2" s="213"/>
      <c r="B2" s="214"/>
      <c r="C2" s="214"/>
      <c r="D2" s="214"/>
      <c r="E2" s="214"/>
      <c r="F2" s="214"/>
      <c r="G2" s="217"/>
      <c r="H2" s="218"/>
    </row>
    <row r="3" spans="1:11" x14ac:dyDescent="0.25">
      <c r="A3" s="221" t="s">
        <v>87</v>
      </c>
      <c r="B3" s="222"/>
      <c r="C3" s="222"/>
      <c r="D3" s="222"/>
      <c r="E3" s="222"/>
      <c r="F3" s="222"/>
      <c r="G3" s="217"/>
      <c r="H3" s="218"/>
    </row>
    <row r="4" spans="1:11" x14ac:dyDescent="0.25">
      <c r="A4" s="223" t="s">
        <v>88</v>
      </c>
      <c r="B4" s="224"/>
      <c r="C4" s="224"/>
      <c r="D4" s="224"/>
      <c r="E4" s="224"/>
      <c r="F4" s="224"/>
      <c r="G4" s="217"/>
      <c r="H4" s="218"/>
    </row>
    <row r="5" spans="1:11" ht="15.75" thickBot="1" x14ac:dyDescent="0.3">
      <c r="A5" s="225" t="s">
        <v>89</v>
      </c>
      <c r="B5" s="226"/>
      <c r="C5" s="226"/>
      <c r="D5" s="226"/>
      <c r="E5" s="226"/>
      <c r="F5" s="226"/>
      <c r="G5" s="217"/>
      <c r="H5" s="218"/>
    </row>
    <row r="6" spans="1:11" ht="15.75" thickBot="1" x14ac:dyDescent="0.3">
      <c r="A6" s="24"/>
      <c r="B6" s="25"/>
      <c r="C6" s="26"/>
      <c r="D6" s="26"/>
      <c r="E6" s="26"/>
      <c r="F6" s="26"/>
      <c r="G6" s="219"/>
      <c r="H6" s="220"/>
    </row>
    <row r="7" spans="1:11" x14ac:dyDescent="0.25">
      <c r="A7" s="207" t="s">
        <v>90</v>
      </c>
      <c r="B7" s="208"/>
      <c r="C7" s="208"/>
      <c r="D7" s="208"/>
      <c r="E7" s="208"/>
      <c r="F7" s="208"/>
      <c r="G7" s="209"/>
      <c r="H7" s="210"/>
    </row>
    <row r="8" spans="1:11" x14ac:dyDescent="0.25">
      <c r="A8" s="24"/>
      <c r="B8" s="25"/>
      <c r="C8" s="26"/>
      <c r="D8" s="25"/>
      <c r="E8" s="25"/>
      <c r="F8" s="25"/>
      <c r="G8" s="27"/>
      <c r="H8" s="28"/>
    </row>
    <row r="9" spans="1:11" x14ac:dyDescent="0.25">
      <c r="A9" s="227" t="s">
        <v>10</v>
      </c>
      <c r="B9" s="228"/>
      <c r="C9" s="230" t="s">
        <v>137</v>
      </c>
      <c r="D9" s="230"/>
      <c r="E9" s="230"/>
      <c r="F9" s="230"/>
      <c r="G9" s="230"/>
      <c r="H9" s="29"/>
    </row>
    <row r="10" spans="1:11" x14ac:dyDescent="0.25">
      <c r="A10" s="227" t="s">
        <v>91</v>
      </c>
      <c r="B10" s="228"/>
      <c r="C10" s="230" t="s">
        <v>115</v>
      </c>
      <c r="D10" s="230"/>
      <c r="E10" s="230"/>
      <c r="F10" s="230"/>
      <c r="G10" s="230"/>
      <c r="H10" s="29"/>
      <c r="J10" s="4">
        <f>H21+ORÇAM.APLIC.!I31</f>
        <v>280227.14</v>
      </c>
      <c r="K10" t="s">
        <v>109</v>
      </c>
    </row>
    <row r="11" spans="1:11" x14ac:dyDescent="0.25">
      <c r="A11" s="227" t="s">
        <v>92</v>
      </c>
      <c r="B11" s="228"/>
      <c r="C11" s="230" t="s">
        <v>216</v>
      </c>
      <c r="D11" s="230"/>
      <c r="E11" s="230"/>
      <c r="F11" s="230"/>
      <c r="G11" s="230"/>
      <c r="H11" s="231"/>
      <c r="J11" s="4">
        <v>243750</v>
      </c>
      <c r="K11" t="s">
        <v>191</v>
      </c>
    </row>
    <row r="12" spans="1:11" x14ac:dyDescent="0.25">
      <c r="A12" s="227" t="s">
        <v>93</v>
      </c>
      <c r="B12" s="228"/>
      <c r="C12" s="229" t="s">
        <v>168</v>
      </c>
      <c r="D12" s="229"/>
      <c r="E12" s="229"/>
      <c r="F12" s="229"/>
      <c r="G12" s="229"/>
      <c r="H12" s="28"/>
      <c r="I12" s="119">
        <f>J12/J11</f>
        <v>0.14964980512820519</v>
      </c>
      <c r="J12" s="4">
        <f>J10-J11</f>
        <v>36477.140000000014</v>
      </c>
      <c r="K12" t="s">
        <v>192</v>
      </c>
    </row>
    <row r="13" spans="1:11" x14ac:dyDescent="0.25">
      <c r="A13" s="227" t="s">
        <v>95</v>
      </c>
      <c r="B13" s="228"/>
      <c r="C13" s="235" t="s">
        <v>84</v>
      </c>
      <c r="D13" s="235"/>
      <c r="E13" s="235"/>
      <c r="F13" s="235"/>
      <c r="G13" s="235"/>
      <c r="H13" s="28"/>
      <c r="J13" s="5"/>
    </row>
    <row r="14" spans="1:11" x14ac:dyDescent="0.25">
      <c r="A14" s="24"/>
      <c r="B14" s="25"/>
      <c r="C14" s="26"/>
      <c r="D14" s="25"/>
      <c r="E14" s="25"/>
      <c r="F14" s="25"/>
      <c r="G14" s="27"/>
      <c r="H14" s="28"/>
    </row>
    <row r="15" spans="1:11" x14ac:dyDescent="0.25">
      <c r="A15" s="236" t="s">
        <v>96</v>
      </c>
      <c r="B15" s="237" t="s">
        <v>97</v>
      </c>
      <c r="C15" s="237" t="s">
        <v>98</v>
      </c>
      <c r="D15" s="240" t="s">
        <v>99</v>
      </c>
      <c r="E15" s="241" t="s">
        <v>100</v>
      </c>
      <c r="F15" s="242"/>
      <c r="G15" s="243"/>
      <c r="H15" s="244"/>
    </row>
    <row r="16" spans="1:11" x14ac:dyDescent="0.25">
      <c r="A16" s="236"/>
      <c r="B16" s="238"/>
      <c r="C16" s="238"/>
      <c r="D16" s="240"/>
      <c r="E16" s="237" t="s">
        <v>101</v>
      </c>
      <c r="F16" s="245" t="s">
        <v>102</v>
      </c>
      <c r="G16" s="31" t="s">
        <v>103</v>
      </c>
      <c r="H16" s="247" t="s">
        <v>104</v>
      </c>
    </row>
    <row r="17" spans="1:10" x14ac:dyDescent="0.25">
      <c r="A17" s="236"/>
      <c r="B17" s="239"/>
      <c r="C17" s="239"/>
      <c r="D17" s="240"/>
      <c r="E17" s="239"/>
      <c r="F17" s="246"/>
      <c r="G17" s="32" t="s">
        <v>105</v>
      </c>
      <c r="H17" s="248"/>
    </row>
    <row r="18" spans="1:10" x14ac:dyDescent="0.25">
      <c r="A18" s="33">
        <v>1</v>
      </c>
      <c r="B18" s="34"/>
      <c r="C18" s="35"/>
      <c r="D18" s="36" t="s">
        <v>116</v>
      </c>
      <c r="E18" s="34"/>
      <c r="F18" s="35"/>
      <c r="G18" s="37"/>
      <c r="H18" s="163">
        <f>SUM(H19)</f>
        <v>169868.73</v>
      </c>
    </row>
    <row r="19" spans="1:10" ht="30" x14ac:dyDescent="0.25">
      <c r="A19" s="38" t="s">
        <v>106</v>
      </c>
      <c r="B19" s="39" t="s">
        <v>169</v>
      </c>
      <c r="C19" s="7" t="s">
        <v>170</v>
      </c>
      <c r="D19" s="169" t="s">
        <v>195</v>
      </c>
      <c r="E19" s="39" t="s">
        <v>190</v>
      </c>
      <c r="F19" s="41">
        <f>MDC!E22/2</f>
        <v>2886.96</v>
      </c>
      <c r="G19" s="42">
        <v>58.84</v>
      </c>
      <c r="H19" s="43">
        <f>ROUND(F19*G19,2)</f>
        <v>169868.73</v>
      </c>
      <c r="J19" s="167"/>
    </row>
    <row r="20" spans="1:10" x14ac:dyDescent="0.25">
      <c r="A20" s="38"/>
      <c r="B20" s="46"/>
      <c r="C20" s="46"/>
      <c r="D20" s="47"/>
      <c r="E20" s="39"/>
      <c r="F20" s="48"/>
      <c r="G20" s="49"/>
      <c r="H20" s="43"/>
      <c r="J20" s="167"/>
    </row>
    <row r="21" spans="1:10" ht="15.75" thickBot="1" x14ac:dyDescent="0.3">
      <c r="A21" s="249" t="s">
        <v>109</v>
      </c>
      <c r="B21" s="250"/>
      <c r="C21" s="250"/>
      <c r="D21" s="251"/>
      <c r="E21" s="252"/>
      <c r="F21" s="253"/>
      <c r="G21" s="254"/>
      <c r="H21" s="50">
        <f>H18</f>
        <v>169868.73</v>
      </c>
    </row>
    <row r="22" spans="1:10" ht="29.25" customHeight="1" x14ac:dyDescent="0.25">
      <c r="A22" s="258" t="s">
        <v>238</v>
      </c>
      <c r="B22" s="258"/>
      <c r="C22" s="258"/>
      <c r="D22" s="258"/>
      <c r="E22" s="258"/>
      <c r="F22" s="258"/>
      <c r="G22" s="258"/>
      <c r="H22" s="259"/>
    </row>
    <row r="23" spans="1:10" x14ac:dyDescent="0.25">
      <c r="A23" s="55"/>
      <c r="B23" s="56"/>
      <c r="C23" s="58"/>
      <c r="D23" s="56"/>
      <c r="E23" s="56"/>
      <c r="F23" s="56"/>
      <c r="G23" s="56"/>
      <c r="H23" s="57"/>
    </row>
    <row r="24" spans="1:10" x14ac:dyDescent="0.25">
      <c r="A24" s="59"/>
      <c r="B24" s="60"/>
      <c r="C24" s="60"/>
      <c r="D24" s="60"/>
      <c r="E24" s="60"/>
      <c r="F24" s="60"/>
      <c r="G24" s="60"/>
      <c r="H24" s="61"/>
    </row>
    <row r="25" spans="1:10" x14ac:dyDescent="0.25">
      <c r="A25" s="59"/>
      <c r="B25" s="60"/>
      <c r="C25" s="60"/>
      <c r="D25" s="62"/>
      <c r="E25" s="60"/>
      <c r="F25" s="60"/>
      <c r="G25" s="60"/>
      <c r="H25" s="61"/>
    </row>
    <row r="26" spans="1:10" x14ac:dyDescent="0.25">
      <c r="A26" s="255" t="s">
        <v>111</v>
      </c>
      <c r="B26" s="256"/>
      <c r="C26" s="256"/>
      <c r="D26" s="256"/>
      <c r="E26" s="256"/>
      <c r="F26" s="256"/>
      <c r="G26" s="256"/>
      <c r="H26" s="257"/>
    </row>
    <row r="27" spans="1:10" ht="15.75" thickBot="1" x14ac:dyDescent="0.3">
      <c r="A27" s="232" t="s">
        <v>112</v>
      </c>
      <c r="B27" s="233"/>
      <c r="C27" s="233"/>
      <c r="D27" s="233"/>
      <c r="E27" s="233"/>
      <c r="F27" s="233"/>
      <c r="G27" s="233"/>
      <c r="H27" s="234"/>
    </row>
  </sheetData>
  <mergeCells count="29">
    <mergeCell ref="A27:H27"/>
    <mergeCell ref="A13:B13"/>
    <mergeCell ref="C13:G13"/>
    <mergeCell ref="A15:A17"/>
    <mergeCell ref="B15:B17"/>
    <mergeCell ref="C15:C17"/>
    <mergeCell ref="D15:D17"/>
    <mergeCell ref="E15:H15"/>
    <mergeCell ref="E16:E17"/>
    <mergeCell ref="F16:F17"/>
    <mergeCell ref="H16:H17"/>
    <mergeCell ref="A21:D21"/>
    <mergeCell ref="E21:G21"/>
    <mergeCell ref="A26:H26"/>
    <mergeCell ref="A22:H22"/>
    <mergeCell ref="A12:B12"/>
    <mergeCell ref="C12:G12"/>
    <mergeCell ref="A9:B9"/>
    <mergeCell ref="C9:G9"/>
    <mergeCell ref="A10:B10"/>
    <mergeCell ref="C10:G10"/>
    <mergeCell ref="A11:B11"/>
    <mergeCell ref="C11:H11"/>
    <mergeCell ref="A7:H7"/>
    <mergeCell ref="A1:F2"/>
    <mergeCell ref="G1:H6"/>
    <mergeCell ref="A3:F3"/>
    <mergeCell ref="A4:F4"/>
    <mergeCell ref="A5:F5"/>
  </mergeCells>
  <pageMargins left="0.511811024" right="0.511811024" top="0.78740157499999996" bottom="0.78740157499999996" header="0.31496062000000002" footer="0.31496062000000002"/>
  <pageSetup paperSize="9" scale="66" fitToHeight="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8"/>
  <sheetViews>
    <sheetView view="pageBreakPreview" zoomScaleNormal="100" zoomScaleSheetLayoutView="100" workbookViewId="0">
      <selection activeCell="C15" sqref="C15:H15"/>
    </sheetView>
  </sheetViews>
  <sheetFormatPr defaultRowHeight="15" x14ac:dyDescent="0.25"/>
  <cols>
    <col min="1" max="1" width="13" customWidth="1"/>
    <col min="2" max="2" width="13.85546875" customWidth="1"/>
    <col min="3" max="3" width="12" bestFit="1" customWidth="1"/>
    <col min="4" max="4" width="70.140625" customWidth="1"/>
    <col min="5" max="5" width="5.7109375" customWidth="1"/>
    <col min="6" max="6" width="10" customWidth="1"/>
    <col min="7" max="7" width="14.85546875" style="79" hidden="1" customWidth="1"/>
    <col min="8" max="8" width="13.5703125" customWidth="1"/>
    <col min="9" max="10" width="14.28515625" customWidth="1"/>
    <col min="11" max="11" width="9.140625" customWidth="1"/>
    <col min="12" max="12" width="12.140625" bestFit="1" customWidth="1"/>
  </cols>
  <sheetData>
    <row r="1" spans="1:10" ht="20.25" x14ac:dyDescent="0.25">
      <c r="A1" s="211" t="s">
        <v>86</v>
      </c>
      <c r="B1" s="212"/>
      <c r="C1" s="212"/>
      <c r="D1" s="212"/>
      <c r="E1" s="212"/>
      <c r="F1" s="212"/>
      <c r="G1" s="69"/>
      <c r="H1" s="215"/>
      <c r="I1" s="216"/>
      <c r="J1" s="193"/>
    </row>
    <row r="2" spans="1:10" ht="21" thickBot="1" x14ac:dyDescent="0.3">
      <c r="A2" s="213"/>
      <c r="B2" s="214"/>
      <c r="C2" s="214"/>
      <c r="D2" s="214"/>
      <c r="E2" s="214"/>
      <c r="F2" s="214"/>
      <c r="G2" s="70"/>
      <c r="H2" s="217"/>
      <c r="I2" s="218"/>
      <c r="J2" s="193"/>
    </row>
    <row r="3" spans="1:10" x14ac:dyDescent="0.25">
      <c r="A3" s="221" t="s">
        <v>87</v>
      </c>
      <c r="B3" s="222"/>
      <c r="C3" s="222"/>
      <c r="D3" s="222"/>
      <c r="E3" s="222"/>
      <c r="F3" s="222"/>
      <c r="G3" s="71"/>
      <c r="H3" s="217"/>
      <c r="I3" s="218"/>
      <c r="J3" s="193"/>
    </row>
    <row r="4" spans="1:10" x14ac:dyDescent="0.25">
      <c r="A4" s="223" t="s">
        <v>88</v>
      </c>
      <c r="B4" s="224"/>
      <c r="C4" s="224"/>
      <c r="D4" s="224"/>
      <c r="E4" s="224"/>
      <c r="F4" s="224"/>
      <c r="G4" s="71"/>
      <c r="H4" s="217"/>
      <c r="I4" s="218"/>
      <c r="J4" s="193"/>
    </row>
    <row r="5" spans="1:10" ht="15.75" thickBot="1" x14ac:dyDescent="0.3">
      <c r="A5" s="225" t="s">
        <v>89</v>
      </c>
      <c r="B5" s="226"/>
      <c r="C5" s="226"/>
      <c r="D5" s="226"/>
      <c r="E5" s="226"/>
      <c r="F5" s="226"/>
      <c r="G5" s="71"/>
      <c r="H5" s="217"/>
      <c r="I5" s="218"/>
      <c r="J5" s="193"/>
    </row>
    <row r="6" spans="1:10" ht="15.75" thickBot="1" x14ac:dyDescent="0.3">
      <c r="A6" s="24"/>
      <c r="B6" s="25"/>
      <c r="C6" s="26"/>
      <c r="D6" s="26"/>
      <c r="E6" s="26"/>
      <c r="F6" s="26"/>
      <c r="G6" s="72"/>
      <c r="H6" s="219"/>
      <c r="I6" s="220"/>
      <c r="J6" s="193"/>
    </row>
    <row r="7" spans="1:10" x14ac:dyDescent="0.25">
      <c r="A7" s="207" t="s">
        <v>90</v>
      </c>
      <c r="B7" s="208"/>
      <c r="C7" s="208"/>
      <c r="D7" s="208"/>
      <c r="E7" s="208"/>
      <c r="F7" s="208"/>
      <c r="G7" s="209"/>
      <c r="H7" s="209"/>
      <c r="I7" s="210"/>
      <c r="J7" s="194"/>
    </row>
    <row r="8" spans="1:10" x14ac:dyDescent="0.25">
      <c r="A8" s="24"/>
      <c r="B8" s="25"/>
      <c r="C8" s="26"/>
      <c r="D8" s="25"/>
      <c r="E8" s="25"/>
      <c r="F8" s="25"/>
      <c r="G8" s="73"/>
      <c r="H8" s="27"/>
      <c r="I8" s="28"/>
      <c r="J8" s="27"/>
    </row>
    <row r="9" spans="1:10" x14ac:dyDescent="0.25">
      <c r="A9" s="227" t="s">
        <v>10</v>
      </c>
      <c r="B9" s="228"/>
      <c r="C9" s="260" t="s">
        <v>136</v>
      </c>
      <c r="D9" s="260"/>
      <c r="E9" s="260"/>
      <c r="F9" s="260"/>
      <c r="G9" s="260"/>
      <c r="H9" s="260"/>
      <c r="I9" s="29"/>
      <c r="J9" s="195"/>
    </row>
    <row r="10" spans="1:10" x14ac:dyDescent="0.25">
      <c r="A10" s="227" t="s">
        <v>91</v>
      </c>
      <c r="B10" s="228"/>
      <c r="C10" s="230" t="s">
        <v>115</v>
      </c>
      <c r="D10" s="230"/>
      <c r="E10" s="230"/>
      <c r="F10" s="230"/>
      <c r="G10" s="230"/>
      <c r="H10" s="230"/>
      <c r="I10" s="29"/>
      <c r="J10" s="195"/>
    </row>
    <row r="11" spans="1:10" x14ac:dyDescent="0.25">
      <c r="A11" s="227" t="s">
        <v>92</v>
      </c>
      <c r="B11" s="228"/>
      <c r="C11" s="230" t="s">
        <v>216</v>
      </c>
      <c r="D11" s="230"/>
      <c r="E11" s="230"/>
      <c r="F11" s="230"/>
      <c r="G11" s="230"/>
      <c r="H11" s="230"/>
      <c r="I11" s="231"/>
      <c r="J11" s="190"/>
    </row>
    <row r="12" spans="1:10" x14ac:dyDescent="0.25">
      <c r="A12" s="227" t="s">
        <v>93</v>
      </c>
      <c r="B12" s="228"/>
      <c r="C12" s="229" t="s">
        <v>14</v>
      </c>
      <c r="D12" s="229"/>
      <c r="E12" s="229"/>
      <c r="F12" s="229"/>
      <c r="G12" s="229"/>
      <c r="H12" s="229"/>
      <c r="I12" s="28"/>
      <c r="J12" s="27"/>
    </row>
    <row r="13" spans="1:10" x14ac:dyDescent="0.25">
      <c r="A13" s="227" t="s">
        <v>94</v>
      </c>
      <c r="B13" s="228"/>
      <c r="C13" s="235" t="s">
        <v>208</v>
      </c>
      <c r="D13" s="235"/>
      <c r="E13" s="235"/>
      <c r="F13" s="235"/>
      <c r="G13" s="235"/>
      <c r="H13" s="235"/>
      <c r="I13" s="28"/>
      <c r="J13" s="27"/>
    </row>
    <row r="14" spans="1:10" x14ac:dyDescent="0.25">
      <c r="A14" s="227" t="s">
        <v>64</v>
      </c>
      <c r="B14" s="228"/>
      <c r="C14" s="261">
        <f>BDI!C37</f>
        <v>0.25640000000000002</v>
      </c>
      <c r="D14" s="261"/>
      <c r="E14" s="261"/>
      <c r="F14" s="261"/>
      <c r="G14" s="261"/>
      <c r="H14" s="261"/>
      <c r="I14" s="30"/>
      <c r="J14" s="196"/>
    </row>
    <row r="15" spans="1:10" x14ac:dyDescent="0.25">
      <c r="A15" s="227" t="s">
        <v>114</v>
      </c>
      <c r="B15" s="228"/>
      <c r="C15" s="261" t="s">
        <v>113</v>
      </c>
      <c r="D15" s="261"/>
      <c r="E15" s="261"/>
      <c r="F15" s="261"/>
      <c r="G15" s="261"/>
      <c r="H15" s="261"/>
      <c r="I15" s="30"/>
      <c r="J15" s="196"/>
    </row>
    <row r="16" spans="1:10" x14ac:dyDescent="0.25">
      <c r="A16" s="227" t="s">
        <v>95</v>
      </c>
      <c r="B16" s="228"/>
      <c r="C16" s="235" t="s">
        <v>84</v>
      </c>
      <c r="D16" s="235"/>
      <c r="E16" s="235"/>
      <c r="F16" s="235"/>
      <c r="G16" s="235"/>
      <c r="H16" s="235"/>
      <c r="I16" s="28"/>
      <c r="J16" s="27"/>
    </row>
    <row r="17" spans="1:12" x14ac:dyDescent="0.25">
      <c r="A17" s="24"/>
      <c r="B17" s="25"/>
      <c r="C17" s="26"/>
      <c r="D17" s="25"/>
      <c r="E17" s="25"/>
      <c r="F17" s="25"/>
      <c r="G17" s="73"/>
      <c r="H17" s="27"/>
      <c r="I17" s="28"/>
      <c r="J17" s="27"/>
    </row>
    <row r="18" spans="1:12" x14ac:dyDescent="0.25">
      <c r="A18" s="236" t="s">
        <v>96</v>
      </c>
      <c r="B18" s="237" t="s">
        <v>97</v>
      </c>
      <c r="C18" s="237" t="s">
        <v>98</v>
      </c>
      <c r="D18" s="240" t="s">
        <v>99</v>
      </c>
      <c r="E18" s="241" t="s">
        <v>100</v>
      </c>
      <c r="F18" s="242"/>
      <c r="G18" s="243"/>
      <c r="H18" s="243"/>
      <c r="I18" s="244"/>
      <c r="J18" s="197"/>
    </row>
    <row r="19" spans="1:12" x14ac:dyDescent="0.25">
      <c r="A19" s="236"/>
      <c r="B19" s="238"/>
      <c r="C19" s="238"/>
      <c r="D19" s="240"/>
      <c r="E19" s="237" t="s">
        <v>101</v>
      </c>
      <c r="F19" s="245" t="s">
        <v>102</v>
      </c>
      <c r="G19" s="74" t="s">
        <v>120</v>
      </c>
      <c r="H19" s="31" t="s">
        <v>103</v>
      </c>
      <c r="I19" s="247" t="s">
        <v>104</v>
      </c>
      <c r="J19" s="198"/>
    </row>
    <row r="20" spans="1:12" x14ac:dyDescent="0.25">
      <c r="A20" s="236"/>
      <c r="B20" s="239"/>
      <c r="C20" s="239"/>
      <c r="D20" s="240"/>
      <c r="E20" s="239"/>
      <c r="F20" s="246"/>
      <c r="G20" s="75" t="s">
        <v>121</v>
      </c>
      <c r="H20" s="32" t="s">
        <v>105</v>
      </c>
      <c r="I20" s="248"/>
      <c r="J20" s="198"/>
    </row>
    <row r="21" spans="1:12" x14ac:dyDescent="0.25">
      <c r="A21" s="33">
        <v>1</v>
      </c>
      <c r="B21" s="34"/>
      <c r="C21" s="35"/>
      <c r="D21" s="36" t="s">
        <v>159</v>
      </c>
      <c r="E21" s="34"/>
      <c r="F21" s="35"/>
      <c r="G21" s="65"/>
      <c r="H21" s="37"/>
      <c r="I21" s="163">
        <f>SUM(I22)</f>
        <v>1083.9000000000001</v>
      </c>
      <c r="J21" s="199"/>
    </row>
    <row r="22" spans="1:12" s="122" customFormat="1" x14ac:dyDescent="0.25">
      <c r="A22" s="121" t="s">
        <v>106</v>
      </c>
      <c r="B22" s="120" t="s">
        <v>163</v>
      </c>
      <c r="C22" s="120" t="s">
        <v>162</v>
      </c>
      <c r="D22" s="123" t="s">
        <v>164</v>
      </c>
      <c r="E22" s="120" t="s">
        <v>125</v>
      </c>
      <c r="F22" s="41">
        <f>VLOOKUP(A22,MDC,3,0)</f>
        <v>2.5</v>
      </c>
      <c r="G22" s="65">
        <v>345.08</v>
      </c>
      <c r="H22" s="68">
        <f>ROUND(G22*(1+$C$14),2)</f>
        <v>433.56</v>
      </c>
      <c r="I22" s="43">
        <f>ROUND(F22*H22,2)</f>
        <v>1083.9000000000001</v>
      </c>
      <c r="J22" s="200"/>
    </row>
    <row r="23" spans="1:12" x14ac:dyDescent="0.25">
      <c r="A23" s="33">
        <v>2</v>
      </c>
      <c r="B23" s="34"/>
      <c r="C23" s="35"/>
      <c r="D23" s="36" t="s">
        <v>116</v>
      </c>
      <c r="E23" s="34"/>
      <c r="F23" s="35"/>
      <c r="G23" s="65"/>
      <c r="H23" s="37"/>
      <c r="I23" s="163">
        <f>SUM(I24:I25)</f>
        <v>49322.36</v>
      </c>
      <c r="J23" s="199"/>
    </row>
    <row r="24" spans="1:12" x14ac:dyDescent="0.25">
      <c r="A24" s="38" t="s">
        <v>107</v>
      </c>
      <c r="B24" s="39" t="s">
        <v>210</v>
      </c>
      <c r="C24" s="7">
        <v>4915737</v>
      </c>
      <c r="D24" s="63" t="s">
        <v>209</v>
      </c>
      <c r="E24" s="39" t="s">
        <v>13</v>
      </c>
      <c r="F24" s="41">
        <f>VLOOKUP(A24,MDC,3,0)</f>
        <v>627.6</v>
      </c>
      <c r="G24" s="65">
        <v>5.69</v>
      </c>
      <c r="H24" s="68">
        <f>ROUND(J24*(1+$C$14),2)</f>
        <v>4.51</v>
      </c>
      <c r="I24" s="43">
        <f>ROUND(F24*H24,2)</f>
        <v>2830.48</v>
      </c>
      <c r="J24" s="200">
        <v>3.59</v>
      </c>
    </row>
    <row r="25" spans="1:12" s="67" customFormat="1" x14ac:dyDescent="0.25">
      <c r="A25" s="38" t="s">
        <v>160</v>
      </c>
      <c r="B25" s="39" t="s">
        <v>210</v>
      </c>
      <c r="C25" s="7">
        <v>5914389</v>
      </c>
      <c r="D25" s="63" t="s">
        <v>211</v>
      </c>
      <c r="E25" s="39" t="s">
        <v>141</v>
      </c>
      <c r="F25" s="41">
        <f>VLOOKUP(A25,MDC,3,0)</f>
        <v>74986.900000000009</v>
      </c>
      <c r="G25" s="65">
        <v>0.59</v>
      </c>
      <c r="H25" s="68">
        <f>ROUND(J25*(1+$C$14),2)</f>
        <v>0.62</v>
      </c>
      <c r="I25" s="43">
        <f>ROUND(F25*H25,2)</f>
        <v>46491.88</v>
      </c>
      <c r="J25" s="200">
        <v>0.49</v>
      </c>
      <c r="K25" s="67">
        <v>55490.31</v>
      </c>
      <c r="L25" s="189">
        <f>K25-I25</f>
        <v>8998.43</v>
      </c>
    </row>
    <row r="26" spans="1:12" x14ac:dyDescent="0.25">
      <c r="A26" s="33">
        <v>3</v>
      </c>
      <c r="B26" s="34"/>
      <c r="C26" s="35"/>
      <c r="D26" s="36" t="s">
        <v>117</v>
      </c>
      <c r="E26" s="34"/>
      <c r="F26" s="35"/>
      <c r="G26" s="65"/>
      <c r="H26" s="37"/>
      <c r="I26" s="163">
        <f>SUM(I27)</f>
        <v>57237.120000000003</v>
      </c>
      <c r="J26" s="199"/>
    </row>
    <row r="27" spans="1:12" x14ac:dyDescent="0.25">
      <c r="A27" s="45" t="s">
        <v>161</v>
      </c>
      <c r="B27" s="39" t="s">
        <v>119</v>
      </c>
      <c r="C27" s="39" t="s">
        <v>108</v>
      </c>
      <c r="D27" s="40" t="s">
        <v>118</v>
      </c>
      <c r="E27" s="39" t="s">
        <v>13</v>
      </c>
      <c r="F27" s="41">
        <f>VLOOKUP(A27,MDC,3,0)</f>
        <v>3138</v>
      </c>
      <c r="G27" s="65">
        <f>'CPU 01'!G33</f>
        <v>14.52</v>
      </c>
      <c r="H27" s="68">
        <f>ROUND(G27*(1+$C$14),2)</f>
        <v>18.239999999999998</v>
      </c>
      <c r="I27" s="43">
        <f>ROUND(F27*H27,2)</f>
        <v>57237.120000000003</v>
      </c>
      <c r="J27" s="200"/>
    </row>
    <row r="28" spans="1:12" x14ac:dyDescent="0.25">
      <c r="A28" s="33">
        <v>4</v>
      </c>
      <c r="B28" s="34"/>
      <c r="C28" s="35"/>
      <c r="D28" s="36" t="s">
        <v>152</v>
      </c>
      <c r="E28" s="34"/>
      <c r="F28" s="35"/>
      <c r="G28" s="65"/>
      <c r="H28" s="37"/>
      <c r="I28" s="163">
        <f>SUM(I29)</f>
        <v>2715.03</v>
      </c>
      <c r="J28" s="199"/>
    </row>
    <row r="29" spans="1:12" x14ac:dyDescent="0.25">
      <c r="A29" s="44" t="s">
        <v>167</v>
      </c>
      <c r="B29" s="39" t="s">
        <v>119</v>
      </c>
      <c r="C29" s="39" t="s">
        <v>157</v>
      </c>
      <c r="D29" s="118" t="s">
        <v>156</v>
      </c>
      <c r="E29" s="39" t="s">
        <v>7</v>
      </c>
      <c r="F29" s="41">
        <v>1</v>
      </c>
      <c r="G29" s="65">
        <f>'CPU 02'!G9:H9</f>
        <v>2160.96</v>
      </c>
      <c r="H29" s="68">
        <f>ROUND(G29*(1+$C$14),2)</f>
        <v>2715.03</v>
      </c>
      <c r="I29" s="43">
        <f>ROUND(F29*H29,2)</f>
        <v>2715.03</v>
      </c>
      <c r="J29" s="200"/>
      <c r="K29" s="119">
        <f>I29/I31</f>
        <v>2.4601931107923719E-2</v>
      </c>
    </row>
    <row r="30" spans="1:12" x14ac:dyDescent="0.25">
      <c r="A30" s="38"/>
      <c r="B30" s="46"/>
      <c r="C30" s="46"/>
      <c r="D30" s="47"/>
      <c r="E30" s="39"/>
      <c r="F30" s="48"/>
      <c r="G30" s="65"/>
      <c r="H30" s="49"/>
      <c r="I30" s="43"/>
      <c r="J30" s="200"/>
    </row>
    <row r="31" spans="1:12" ht="15.75" thickBot="1" x14ac:dyDescent="0.3">
      <c r="A31" s="249" t="s">
        <v>109</v>
      </c>
      <c r="B31" s="250"/>
      <c r="C31" s="250"/>
      <c r="D31" s="251"/>
      <c r="E31" s="252"/>
      <c r="F31" s="253"/>
      <c r="G31" s="253"/>
      <c r="H31" s="254"/>
      <c r="I31" s="50">
        <f>SUM(I21,I23,I26,I28)</f>
        <v>110358.41</v>
      </c>
      <c r="J31" s="201"/>
    </row>
    <row r="32" spans="1:12" x14ac:dyDescent="0.25">
      <c r="A32" s="51"/>
      <c r="B32" s="52"/>
      <c r="C32" s="52"/>
      <c r="D32" s="52"/>
      <c r="E32" s="53"/>
      <c r="F32" s="53"/>
      <c r="G32" s="76"/>
      <c r="H32" s="53"/>
      <c r="I32" s="54"/>
      <c r="J32" s="202"/>
    </row>
    <row r="33" spans="1:10" x14ac:dyDescent="0.25">
      <c r="A33" s="55" t="s">
        <v>110</v>
      </c>
      <c r="B33" s="56"/>
      <c r="C33" s="56"/>
      <c r="D33" s="56"/>
      <c r="E33" s="56"/>
      <c r="F33" s="56"/>
      <c r="G33" s="77"/>
      <c r="H33" s="56"/>
      <c r="I33" s="57"/>
      <c r="J33" s="56"/>
    </row>
    <row r="34" spans="1:10" x14ac:dyDescent="0.25">
      <c r="A34" s="55"/>
      <c r="B34" s="56"/>
      <c r="C34" s="58"/>
      <c r="D34" s="56"/>
      <c r="E34" s="56"/>
      <c r="F34" s="56"/>
      <c r="G34" s="77"/>
      <c r="H34" s="56"/>
      <c r="I34" s="57"/>
      <c r="J34" s="56"/>
    </row>
    <row r="35" spans="1:10" x14ac:dyDescent="0.25">
      <c r="A35" s="59"/>
      <c r="B35" s="60"/>
      <c r="C35" s="60"/>
      <c r="D35" s="60"/>
      <c r="E35" s="60"/>
      <c r="F35" s="60"/>
      <c r="G35" s="78"/>
      <c r="H35" s="60"/>
      <c r="I35" s="61"/>
      <c r="J35" s="60"/>
    </row>
    <row r="36" spans="1:10" x14ac:dyDescent="0.25">
      <c r="A36" s="59"/>
      <c r="B36" s="60"/>
      <c r="C36" s="60"/>
      <c r="D36" s="62"/>
      <c r="E36" s="60"/>
      <c r="F36" s="60"/>
      <c r="G36" s="78"/>
      <c r="H36" s="60"/>
      <c r="I36" s="61"/>
      <c r="J36" s="60"/>
    </row>
    <row r="37" spans="1:10" x14ac:dyDescent="0.25">
      <c r="A37" s="255" t="s">
        <v>111</v>
      </c>
      <c r="B37" s="256"/>
      <c r="C37" s="256"/>
      <c r="D37" s="256"/>
      <c r="E37" s="256"/>
      <c r="F37" s="256"/>
      <c r="G37" s="256"/>
      <c r="H37" s="256"/>
      <c r="I37" s="257"/>
      <c r="J37" s="191"/>
    </row>
    <row r="38" spans="1:10" ht="15.75" thickBot="1" x14ac:dyDescent="0.3">
      <c r="A38" s="232" t="s">
        <v>112</v>
      </c>
      <c r="B38" s="233"/>
      <c r="C38" s="233"/>
      <c r="D38" s="233"/>
      <c r="E38" s="233"/>
      <c r="F38" s="233"/>
      <c r="G38" s="233"/>
      <c r="H38" s="233"/>
      <c r="I38" s="234"/>
      <c r="J38" s="203"/>
    </row>
  </sheetData>
  <mergeCells count="34">
    <mergeCell ref="A31:D31"/>
    <mergeCell ref="E31:H31"/>
    <mergeCell ref="A37:I37"/>
    <mergeCell ref="A38:I38"/>
    <mergeCell ref="A18:A20"/>
    <mergeCell ref="B18:B20"/>
    <mergeCell ref="C18:C20"/>
    <mergeCell ref="D18:D20"/>
    <mergeCell ref="E18:I18"/>
    <mergeCell ref="E19:E20"/>
    <mergeCell ref="F19:F20"/>
    <mergeCell ref="I19:I20"/>
    <mergeCell ref="A14:B14"/>
    <mergeCell ref="C14:H14"/>
    <mergeCell ref="A15:B15"/>
    <mergeCell ref="C15:H15"/>
    <mergeCell ref="A16:B16"/>
    <mergeCell ref="C16:H16"/>
    <mergeCell ref="A12:B12"/>
    <mergeCell ref="C12:H12"/>
    <mergeCell ref="A13:B13"/>
    <mergeCell ref="C13:H13"/>
    <mergeCell ref="A9:B9"/>
    <mergeCell ref="C9:H9"/>
    <mergeCell ref="A10:B10"/>
    <mergeCell ref="C10:H10"/>
    <mergeCell ref="A11:B11"/>
    <mergeCell ref="C11:I11"/>
    <mergeCell ref="A7:I7"/>
    <mergeCell ref="A1:F2"/>
    <mergeCell ref="H1:I6"/>
    <mergeCell ref="A3:F3"/>
    <mergeCell ref="A4:F4"/>
    <mergeCell ref="A5:F5"/>
  </mergeCells>
  <pageMargins left="0.511811024" right="0.511811024" top="0.78740157499999996" bottom="0.78740157499999996" header="0.31496062000000002" footer="0.31496062000000002"/>
  <pageSetup paperSize="9" scale="60" fitToHeight="0"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3"/>
  <sheetViews>
    <sheetView view="pageBreakPreview" zoomScaleNormal="100" zoomScaleSheetLayoutView="100" workbookViewId="0">
      <selection activeCell="B51" sqref="B51"/>
    </sheetView>
  </sheetViews>
  <sheetFormatPr defaultRowHeight="14.25" x14ac:dyDescent="0.25"/>
  <cols>
    <col min="1" max="1" width="12" style="92" customWidth="1"/>
    <col min="2" max="2" width="43.140625" style="94" customWidth="1"/>
    <col min="3" max="5" width="17" style="94" customWidth="1"/>
    <col min="6" max="7" width="23.140625" style="82" customWidth="1"/>
    <col min="8" max="16384" width="9.140625" style="82"/>
  </cols>
  <sheetData>
    <row r="1" spans="1:7" ht="15.75" x14ac:dyDescent="0.25">
      <c r="A1" s="271" t="s">
        <v>122</v>
      </c>
      <c r="B1" s="271"/>
      <c r="C1" s="271"/>
      <c r="D1" s="271"/>
      <c r="E1" s="271"/>
      <c r="F1" s="271"/>
      <c r="G1" s="271"/>
    </row>
    <row r="2" spans="1:7" x14ac:dyDescent="0.25">
      <c r="A2" s="97" t="s">
        <v>123</v>
      </c>
      <c r="B2" s="98" t="s">
        <v>131</v>
      </c>
      <c r="C2" s="98"/>
      <c r="D2" s="98"/>
      <c r="E2" s="98"/>
      <c r="F2" s="98"/>
      <c r="G2" s="99"/>
    </row>
    <row r="3" spans="1:7" x14ac:dyDescent="0.25">
      <c r="A3" s="97" t="s">
        <v>124</v>
      </c>
      <c r="B3" s="98" t="s">
        <v>217</v>
      </c>
      <c r="C3" s="98"/>
      <c r="D3" s="98"/>
      <c r="E3" s="98"/>
      <c r="F3" s="98"/>
      <c r="G3" s="98"/>
    </row>
    <row r="4" spans="1:7" x14ac:dyDescent="0.25">
      <c r="A4" s="97"/>
      <c r="B4" s="99"/>
      <c r="C4" s="99"/>
      <c r="D4" s="99"/>
      <c r="E4" s="99"/>
      <c r="F4" s="99"/>
      <c r="G4" s="100"/>
    </row>
    <row r="5" spans="1:7" x14ac:dyDescent="0.25">
      <c r="A5" s="101"/>
      <c r="B5" s="80"/>
      <c r="C5" s="80"/>
      <c r="D5" s="80"/>
      <c r="E5" s="80"/>
      <c r="F5" s="80"/>
      <c r="G5" s="81"/>
    </row>
    <row r="6" spans="1:7" x14ac:dyDescent="0.25">
      <c r="A6" s="101"/>
      <c r="B6" s="80"/>
      <c r="C6" s="80"/>
      <c r="D6" s="80"/>
      <c r="E6" s="80"/>
      <c r="F6" s="80"/>
      <c r="G6" s="81"/>
    </row>
    <row r="7" spans="1:7" ht="15" x14ac:dyDescent="0.25">
      <c r="A7" s="105">
        <f>ORÇAM.APLIC.!A21</f>
        <v>1</v>
      </c>
      <c r="B7" s="265" t="str">
        <f>VLOOKUP(A7,orçamento,4,0)</f>
        <v>SRVIÇOS PRELIMINARES</v>
      </c>
      <c r="C7" s="266"/>
      <c r="D7" s="266"/>
      <c r="E7" s="266"/>
      <c r="F7" s="266"/>
      <c r="G7" s="267"/>
    </row>
    <row r="8" spans="1:7" ht="28.5" x14ac:dyDescent="0.25">
      <c r="A8" s="87" t="str">
        <f>ORÇAM.APLIC.!A22</f>
        <v>01.01</v>
      </c>
      <c r="B8" s="88" t="str">
        <f>VLOOKUP(A8,orçamento,4,0)</f>
        <v>Placa de obra em chapa de aco galvanizado</v>
      </c>
      <c r="C8" s="96">
        <f>E11</f>
        <v>2.5</v>
      </c>
      <c r="D8" s="90" t="str">
        <f>VLOOKUP(A8,orçamento,5,0)</f>
        <v>m²</v>
      </c>
      <c r="E8" s="272" t="s">
        <v>166</v>
      </c>
      <c r="F8" s="273"/>
      <c r="G8" s="274"/>
    </row>
    <row r="9" spans="1:7" x14ac:dyDescent="0.25">
      <c r="B9" s="93"/>
    </row>
    <row r="10" spans="1:7" ht="15" customHeight="1" x14ac:dyDescent="0.25">
      <c r="B10" s="262" t="s">
        <v>165</v>
      </c>
      <c r="C10" s="132" t="s">
        <v>126</v>
      </c>
      <c r="D10" s="132" t="s">
        <v>128</v>
      </c>
      <c r="E10" s="132" t="s">
        <v>127</v>
      </c>
    </row>
    <row r="11" spans="1:7" x14ac:dyDescent="0.25">
      <c r="B11" s="262"/>
      <c r="C11" s="96">
        <v>2</v>
      </c>
      <c r="D11" s="89">
        <v>1.25</v>
      </c>
      <c r="E11" s="89">
        <f>ROUND(C11*D11,2)</f>
        <v>2.5</v>
      </c>
    </row>
    <row r="12" spans="1:7" x14ac:dyDescent="0.25">
      <c r="A12" s="101"/>
      <c r="B12" s="80"/>
      <c r="C12" s="80"/>
      <c r="D12" s="80"/>
      <c r="E12" s="80"/>
      <c r="F12" s="80"/>
      <c r="G12" s="81"/>
    </row>
    <row r="13" spans="1:7" x14ac:dyDescent="0.25">
      <c r="A13" s="101"/>
      <c r="B13" s="80"/>
      <c r="C13" s="80"/>
      <c r="D13" s="80"/>
      <c r="E13" s="80"/>
      <c r="F13" s="80"/>
      <c r="G13" s="81"/>
    </row>
    <row r="14" spans="1:7" ht="18" customHeight="1" x14ac:dyDescent="0.25">
      <c r="A14" s="101"/>
      <c r="B14" s="263" t="s">
        <v>0</v>
      </c>
      <c r="C14" s="263"/>
      <c r="D14" s="263"/>
      <c r="E14" s="263"/>
      <c r="F14" s="263"/>
      <c r="G14" s="263"/>
    </row>
    <row r="15" spans="1:7" ht="30" x14ac:dyDescent="0.25">
      <c r="A15" s="101"/>
      <c r="B15" s="124" t="s">
        <v>1</v>
      </c>
      <c r="C15" s="125" t="s">
        <v>2</v>
      </c>
      <c r="D15" s="125" t="s">
        <v>63</v>
      </c>
      <c r="E15" s="125" t="s">
        <v>3</v>
      </c>
      <c r="F15" s="125" t="s">
        <v>4</v>
      </c>
      <c r="G15" s="125" t="s">
        <v>5</v>
      </c>
    </row>
    <row r="16" spans="1:7" ht="15" x14ac:dyDescent="0.2">
      <c r="A16" s="101"/>
      <c r="B16" s="264" t="s">
        <v>218</v>
      </c>
      <c r="C16" s="114">
        <v>5230</v>
      </c>
      <c r="D16" s="114">
        <v>5</v>
      </c>
      <c r="E16" s="126">
        <f>0.8*0.12</f>
        <v>9.6000000000000002E-2</v>
      </c>
      <c r="F16" s="127">
        <f>ROUND(C16*D16*E16,2)</f>
        <v>2510.4</v>
      </c>
      <c r="G16" s="128" t="s">
        <v>17</v>
      </c>
    </row>
    <row r="17" spans="1:7" ht="15" x14ac:dyDescent="0.2">
      <c r="A17" s="101"/>
      <c r="B17" s="264"/>
      <c r="C17" s="114">
        <v>5230</v>
      </c>
      <c r="D17" s="114">
        <v>5</v>
      </c>
      <c r="E17" s="109">
        <f>0.2*0.12</f>
        <v>2.4E-2</v>
      </c>
      <c r="F17" s="127">
        <f>ROUND(C17*D17*E17,2)</f>
        <v>627.6</v>
      </c>
      <c r="G17" s="128" t="s">
        <v>15</v>
      </c>
    </row>
    <row r="18" spans="1:7" ht="15" x14ac:dyDescent="0.25">
      <c r="A18" s="83"/>
      <c r="B18" s="83"/>
      <c r="C18" s="83"/>
      <c r="D18" s="187" t="s">
        <v>145</v>
      </c>
      <c r="E18" s="188">
        <f>SUM(E16:E17)</f>
        <v>0.12</v>
      </c>
      <c r="F18" s="84"/>
      <c r="G18" s="83"/>
    </row>
    <row r="19" spans="1:7" x14ac:dyDescent="0.25">
      <c r="A19" s="83"/>
      <c r="B19" s="83"/>
      <c r="C19" s="83"/>
      <c r="D19" s="83"/>
      <c r="E19" s="83"/>
      <c r="F19" s="83"/>
      <c r="G19" s="83"/>
    </row>
    <row r="20" spans="1:7" ht="18" customHeight="1" x14ac:dyDescent="0.25">
      <c r="A20" s="83"/>
      <c r="B20" s="263" t="s">
        <v>6</v>
      </c>
      <c r="C20" s="263"/>
      <c r="D20" s="263"/>
      <c r="E20" s="263"/>
      <c r="F20" s="263"/>
      <c r="G20" s="263"/>
    </row>
    <row r="21" spans="1:7" ht="30" x14ac:dyDescent="0.25">
      <c r="A21" s="83"/>
      <c r="B21" s="125" t="s">
        <v>135</v>
      </c>
      <c r="C21" s="125" t="s">
        <v>132</v>
      </c>
      <c r="D21" s="125" t="s">
        <v>133</v>
      </c>
      <c r="E21" s="125" t="s">
        <v>134</v>
      </c>
      <c r="F21" s="129" t="s">
        <v>8</v>
      </c>
      <c r="G21" s="129" t="s">
        <v>9</v>
      </c>
    </row>
    <row r="22" spans="1:7" ht="28.5" x14ac:dyDescent="0.25">
      <c r="A22" s="83"/>
      <c r="B22" s="130" t="s">
        <v>138</v>
      </c>
      <c r="C22" s="114">
        <f>F16</f>
        <v>2510.4</v>
      </c>
      <c r="D22" s="108">
        <v>2.2999999999999998</v>
      </c>
      <c r="E22" s="131">
        <f>ROUND(C22*D22,2)</f>
        <v>5773.92</v>
      </c>
      <c r="F22" s="108" t="s">
        <v>11</v>
      </c>
      <c r="G22" s="108" t="s">
        <v>12</v>
      </c>
    </row>
    <row r="23" spans="1:7" ht="28.5" x14ac:dyDescent="0.25">
      <c r="A23" s="83"/>
      <c r="B23" s="130" t="s">
        <v>16</v>
      </c>
      <c r="C23" s="96">
        <f>F17</f>
        <v>627.6</v>
      </c>
      <c r="D23" s="108">
        <v>1.6</v>
      </c>
      <c r="E23" s="131">
        <f>ROUND(C23*D23,2)</f>
        <v>1004.16</v>
      </c>
      <c r="F23" s="108" t="s">
        <v>12</v>
      </c>
      <c r="G23" s="108" t="s">
        <v>12</v>
      </c>
    </row>
    <row r="24" spans="1:7" ht="30" x14ac:dyDescent="0.25">
      <c r="A24" s="83"/>
      <c r="B24" s="131" t="s">
        <v>18</v>
      </c>
      <c r="C24" s="108">
        <f>ROUND(E24/D24,2)</f>
        <v>3080.95</v>
      </c>
      <c r="D24" s="108">
        <v>2.2000000000000002</v>
      </c>
      <c r="E24" s="110">
        <f>SUM(E22:E23)</f>
        <v>6778.08</v>
      </c>
      <c r="F24" s="108" t="s">
        <v>12</v>
      </c>
      <c r="G24" s="109" t="s">
        <v>10</v>
      </c>
    </row>
    <row r="25" spans="1:7" x14ac:dyDescent="0.25">
      <c r="A25" s="83"/>
      <c r="B25" s="83"/>
      <c r="C25" s="85"/>
      <c r="D25" s="83"/>
      <c r="E25" s="83"/>
      <c r="F25" s="83"/>
      <c r="G25" s="83"/>
    </row>
    <row r="26" spans="1:7" x14ac:dyDescent="0.25">
      <c r="A26" s="101"/>
      <c r="B26" s="80"/>
      <c r="C26" s="80"/>
      <c r="D26" s="80"/>
      <c r="E26" s="80"/>
      <c r="F26" s="80"/>
      <c r="G26" s="81"/>
    </row>
    <row r="27" spans="1:7" s="106" customFormat="1" ht="15" customHeight="1" x14ac:dyDescent="0.25">
      <c r="A27" s="105">
        <f>ORÇAM.APLIC.!A23</f>
        <v>2</v>
      </c>
      <c r="B27" s="265" t="str">
        <f>VLOOKUP(A27,orçamento,4,0)</f>
        <v>TRANSPORTE</v>
      </c>
      <c r="C27" s="266"/>
      <c r="D27" s="266"/>
      <c r="E27" s="266"/>
      <c r="F27" s="266"/>
      <c r="G27" s="267"/>
    </row>
    <row r="28" spans="1:7" s="91" customFormat="1" x14ac:dyDescent="0.25">
      <c r="A28" s="87" t="str">
        <f>ORÇAM.APLIC.!A24</f>
        <v>02.01</v>
      </c>
      <c r="B28" s="88" t="str">
        <f>VLOOKUP(A28,orçamento,4,0)</f>
        <v>Remoção mecanizada de barreira em solo</v>
      </c>
      <c r="C28" s="96">
        <f>C30</f>
        <v>627.6</v>
      </c>
      <c r="D28" s="90" t="str">
        <f>VLOOKUP(A28,orçamento,5,0)</f>
        <v>m³</v>
      </c>
      <c r="E28" s="272" t="s">
        <v>139</v>
      </c>
      <c r="F28" s="273"/>
      <c r="G28" s="274"/>
    </row>
    <row r="29" spans="1:7" ht="15" customHeight="1" x14ac:dyDescent="0.25">
      <c r="B29" s="93"/>
    </row>
    <row r="30" spans="1:7" x14ac:dyDescent="0.25">
      <c r="B30" s="103" t="s">
        <v>140</v>
      </c>
      <c r="C30" s="96">
        <f>F17</f>
        <v>627.6</v>
      </c>
      <c r="D30" s="89" t="s">
        <v>13</v>
      </c>
    </row>
    <row r="31" spans="1:7" x14ac:dyDescent="0.25">
      <c r="B31" s="93"/>
    </row>
    <row r="32" spans="1:7" ht="42.75" customHeight="1" x14ac:dyDescent="0.25">
      <c r="A32" s="87" t="str">
        <f>ORÇAM.APLIC.!A25</f>
        <v>02.02</v>
      </c>
      <c r="B32" s="104" t="str">
        <f>VLOOKUP(A32,orçamento,4,FALSE)</f>
        <v>Transporte com caminhão basculante de 10 m³ - rodovia pavimentada</v>
      </c>
      <c r="C32" s="89">
        <f>E37</f>
        <v>74986.900000000009</v>
      </c>
      <c r="D32" s="90" t="str">
        <f>VLOOKUP(A32,orçamento,5,0)</f>
        <v>t.km</v>
      </c>
      <c r="E32" s="262" t="s">
        <v>146</v>
      </c>
      <c r="F32" s="262"/>
      <c r="G32" s="262"/>
    </row>
    <row r="33" spans="1:7" x14ac:dyDescent="0.25">
      <c r="B33" s="95"/>
      <c r="D33" s="91"/>
    </row>
    <row r="34" spans="1:7" ht="25.5" x14ac:dyDescent="0.25">
      <c r="B34" s="96" t="s">
        <v>5</v>
      </c>
      <c r="C34" s="96" t="s">
        <v>142</v>
      </c>
      <c r="D34" s="87" t="s">
        <v>143</v>
      </c>
      <c r="E34" s="107" t="s">
        <v>144</v>
      </c>
      <c r="F34" s="108" t="s">
        <v>8</v>
      </c>
      <c r="G34" s="108" t="s">
        <v>9</v>
      </c>
    </row>
    <row r="35" spans="1:7" ht="28.5" x14ac:dyDescent="0.25">
      <c r="B35" s="109" t="s">
        <v>16</v>
      </c>
      <c r="C35" s="96">
        <f>E23</f>
        <v>1004.16</v>
      </c>
      <c r="D35" s="96">
        <v>1</v>
      </c>
      <c r="E35" s="110">
        <f>ROUND(C35*D35,2)</f>
        <v>1004.16</v>
      </c>
      <c r="F35" s="108" t="s">
        <v>12</v>
      </c>
      <c r="G35" s="108" t="s">
        <v>12</v>
      </c>
    </row>
    <row r="36" spans="1:7" ht="28.5" x14ac:dyDescent="0.25">
      <c r="B36" s="108" t="s">
        <v>18</v>
      </c>
      <c r="C36" s="96">
        <f>E24</f>
        <v>6778.08</v>
      </c>
      <c r="D36" s="188">
        <f>C41</f>
        <v>10.915000000000001</v>
      </c>
      <c r="E36" s="110">
        <f>ROUND(C36*D36,2)</f>
        <v>73982.740000000005</v>
      </c>
      <c r="F36" s="108" t="s">
        <v>12</v>
      </c>
      <c r="G36" s="109" t="s">
        <v>10</v>
      </c>
    </row>
    <row r="37" spans="1:7" ht="15" x14ac:dyDescent="0.25">
      <c r="D37" s="111" t="s">
        <v>145</v>
      </c>
      <c r="E37" s="110">
        <f>SUM(E35:E36)</f>
        <v>74986.900000000009</v>
      </c>
    </row>
    <row r="38" spans="1:7" ht="15" x14ac:dyDescent="0.25">
      <c r="D38" s="180"/>
      <c r="E38" s="181"/>
    </row>
    <row r="39" spans="1:7" ht="15" x14ac:dyDescent="0.25">
      <c r="B39" s="185" t="s">
        <v>204</v>
      </c>
      <c r="C39" s="186">
        <v>8.3000000000000007</v>
      </c>
      <c r="D39" s="95" t="s">
        <v>206</v>
      </c>
      <c r="E39" s="184"/>
    </row>
    <row r="40" spans="1:7" ht="15" x14ac:dyDescent="0.25">
      <c r="B40" s="185" t="s">
        <v>205</v>
      </c>
      <c r="C40" s="186">
        <f>5.23/2</f>
        <v>2.6150000000000002</v>
      </c>
      <c r="D40" s="95" t="s">
        <v>206</v>
      </c>
      <c r="E40" s="184"/>
    </row>
    <row r="41" spans="1:7" ht="15" x14ac:dyDescent="0.25">
      <c r="B41" s="93" t="s">
        <v>207</v>
      </c>
      <c r="C41" s="186">
        <f>SUM(C39:C40)</f>
        <v>10.915000000000001</v>
      </c>
      <c r="D41" s="95" t="s">
        <v>206</v>
      </c>
      <c r="E41" s="184"/>
    </row>
    <row r="42" spans="1:7" ht="15" x14ac:dyDescent="0.25">
      <c r="D42" s="182"/>
      <c r="E42" s="183"/>
    </row>
    <row r="43" spans="1:7" ht="15" customHeight="1" x14ac:dyDescent="0.25">
      <c r="A43" s="86">
        <f>ORÇAM.APLIC.!A26</f>
        <v>3</v>
      </c>
      <c r="B43" s="268" t="str">
        <f>VLOOKUP(A43,orçamento,4,0)</f>
        <v>PAVIMENTAÇÃO</v>
      </c>
      <c r="C43" s="269"/>
      <c r="D43" s="269"/>
      <c r="E43" s="269"/>
      <c r="F43" s="269"/>
      <c r="G43" s="270"/>
    </row>
    <row r="44" spans="1:7" ht="28.5" x14ac:dyDescent="0.25">
      <c r="A44" s="87" t="str">
        <f>ORÇAM.APLIC.!A27</f>
        <v>03.01</v>
      </c>
      <c r="B44" s="104" t="str">
        <f>VLOOKUP(A44,orçamento,4,FALSE)</f>
        <v>Execução e aplicação na pista da mistura REVSOL 0 - 19mm 80% e Solo 20%</v>
      </c>
      <c r="C44" s="89">
        <f>F47</f>
        <v>3138</v>
      </c>
      <c r="D44" s="90" t="str">
        <f>VLOOKUP(A44,orçamento,5,0)</f>
        <v>m³</v>
      </c>
      <c r="E44" s="262" t="s">
        <v>147</v>
      </c>
      <c r="F44" s="262"/>
      <c r="G44" s="262"/>
    </row>
    <row r="45" spans="1:7" x14ac:dyDescent="0.25">
      <c r="B45" s="93"/>
    </row>
    <row r="46" spans="1:7" x14ac:dyDescent="0.25">
      <c r="B46" s="112" t="s">
        <v>1</v>
      </c>
      <c r="C46" s="66" t="s">
        <v>148</v>
      </c>
      <c r="D46" s="66" t="s">
        <v>149</v>
      </c>
      <c r="E46" s="113" t="s">
        <v>151</v>
      </c>
      <c r="F46" s="113" t="s">
        <v>150</v>
      </c>
    </row>
    <row r="47" spans="1:7" ht="28.5" x14ac:dyDescent="0.25">
      <c r="B47" s="96" t="s">
        <v>218</v>
      </c>
      <c r="C47" s="114">
        <v>5230</v>
      </c>
      <c r="D47" s="114">
        <v>5</v>
      </c>
      <c r="E47" s="96">
        <v>0.12</v>
      </c>
      <c r="F47" s="96">
        <f>ROUND(C47*D47*E47,2)</f>
        <v>3138</v>
      </c>
    </row>
    <row r="48" spans="1:7" x14ac:dyDescent="0.25">
      <c r="B48" s="93"/>
    </row>
    <row r="49" spans="1:6" x14ac:dyDescent="0.25">
      <c r="B49" s="93"/>
    </row>
    <row r="50" spans="1:6" x14ac:dyDescent="0.25">
      <c r="A50" s="82"/>
      <c r="D50" s="91"/>
      <c r="F50" s="102"/>
    </row>
    <row r="51" spans="1:6" x14ac:dyDescent="0.25">
      <c r="A51" s="82"/>
      <c r="C51" s="102" t="s">
        <v>111</v>
      </c>
      <c r="D51" s="82"/>
    </row>
    <row r="52" spans="1:6" x14ac:dyDescent="0.25">
      <c r="A52" s="82"/>
      <c r="C52" s="102" t="s">
        <v>129</v>
      </c>
      <c r="D52" s="82"/>
    </row>
    <row r="53" spans="1:6" x14ac:dyDescent="0.25">
      <c r="A53" s="82"/>
      <c r="C53" s="102" t="s">
        <v>130</v>
      </c>
      <c r="D53" s="82"/>
    </row>
  </sheetData>
  <mergeCells count="12">
    <mergeCell ref="A1:G1"/>
    <mergeCell ref="E28:G28"/>
    <mergeCell ref="B7:G7"/>
    <mergeCell ref="E8:G8"/>
    <mergeCell ref="B10:B11"/>
    <mergeCell ref="E32:G32"/>
    <mergeCell ref="E44:G44"/>
    <mergeCell ref="B14:G14"/>
    <mergeCell ref="B20:G20"/>
    <mergeCell ref="B16:B17"/>
    <mergeCell ref="B27:G27"/>
    <mergeCell ref="B43:G43"/>
  </mergeCells>
  <pageMargins left="0.511811024" right="0.511811024" top="0.78740157499999996" bottom="0.78740157499999996" header="0.31496062000000002" footer="0.31496062000000002"/>
  <pageSetup paperSize="9" scale="60" fitToHeight="0"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BreakPreview" topLeftCell="A19" zoomScaleNormal="100" zoomScaleSheetLayoutView="100" workbookViewId="0">
      <selection activeCell="A35" sqref="A35:F35"/>
    </sheetView>
  </sheetViews>
  <sheetFormatPr defaultRowHeight="15" x14ac:dyDescent="0.25"/>
  <cols>
    <col min="1" max="1" width="43.85546875" customWidth="1"/>
    <col min="2" max="7" width="11.7109375" customWidth="1"/>
    <col min="8" max="8" width="13.140625" bestFit="1" customWidth="1"/>
  </cols>
  <sheetData>
    <row r="1" spans="1:8" ht="18.75" x14ac:dyDescent="0.3">
      <c r="A1" s="277" t="s">
        <v>153</v>
      </c>
      <c r="B1" s="277"/>
      <c r="C1" s="277"/>
      <c r="D1" s="277"/>
      <c r="E1" s="277"/>
      <c r="F1" s="277"/>
      <c r="G1" s="278"/>
      <c r="H1" s="278"/>
    </row>
    <row r="2" spans="1:8" ht="38.25" customHeight="1" x14ac:dyDescent="0.25">
      <c r="A2" s="115" t="s">
        <v>108</v>
      </c>
      <c r="B2" s="279" t="s">
        <v>118</v>
      </c>
      <c r="C2" s="280"/>
      <c r="D2" s="280"/>
      <c r="E2" s="280"/>
      <c r="F2" s="280"/>
      <c r="G2" s="116" t="s">
        <v>154</v>
      </c>
      <c r="H2" s="117" t="s">
        <v>13</v>
      </c>
    </row>
    <row r="3" spans="1:8" ht="28.5" customHeight="1" x14ac:dyDescent="0.25">
      <c r="A3" s="275" t="s">
        <v>219</v>
      </c>
      <c r="B3" s="276"/>
      <c r="C3" s="276"/>
      <c r="D3" s="276"/>
      <c r="E3" s="276"/>
      <c r="F3" s="276"/>
      <c r="G3" s="276"/>
      <c r="H3" s="276"/>
    </row>
    <row r="4" spans="1:8" ht="30" x14ac:dyDescent="0.25">
      <c r="A4" s="11" t="s">
        <v>19</v>
      </c>
      <c r="B4" s="12" t="s">
        <v>26</v>
      </c>
      <c r="C4" s="13" t="s">
        <v>27</v>
      </c>
      <c r="D4" s="13" t="s">
        <v>28</v>
      </c>
      <c r="E4" s="13" t="s">
        <v>29</v>
      </c>
      <c r="F4" s="13" t="s">
        <v>30</v>
      </c>
      <c r="G4" s="13" t="s">
        <v>31</v>
      </c>
      <c r="H4" s="13" t="s">
        <v>32</v>
      </c>
    </row>
    <row r="5" spans="1:8" x14ac:dyDescent="0.25">
      <c r="A5" s="6" t="s">
        <v>20</v>
      </c>
      <c r="B5" s="7">
        <v>30007</v>
      </c>
      <c r="C5" s="8">
        <v>1</v>
      </c>
      <c r="D5" s="8">
        <v>1</v>
      </c>
      <c r="E5" s="8">
        <v>0</v>
      </c>
      <c r="F5" s="9">
        <v>148.76</v>
      </c>
      <c r="G5" s="9">
        <v>41.69</v>
      </c>
      <c r="H5" s="9">
        <f t="shared" ref="H5:H10" si="0">ROUND(C5*(D5*F5+E5*G5),2)</f>
        <v>148.76</v>
      </c>
    </row>
    <row r="6" spans="1:8" x14ac:dyDescent="0.25">
      <c r="A6" s="6" t="s">
        <v>21</v>
      </c>
      <c r="B6" s="7">
        <v>30080</v>
      </c>
      <c r="C6" s="8">
        <v>1</v>
      </c>
      <c r="D6" s="8">
        <v>0.5</v>
      </c>
      <c r="E6" s="8">
        <v>0.5</v>
      </c>
      <c r="F6" s="9">
        <v>15.914999999999999</v>
      </c>
      <c r="G6" s="9">
        <v>10.43</v>
      </c>
      <c r="H6" s="9">
        <f t="shared" si="0"/>
        <v>13.17</v>
      </c>
    </row>
    <row r="7" spans="1:8" x14ac:dyDescent="0.25">
      <c r="A7" s="6" t="s">
        <v>22</v>
      </c>
      <c r="B7" s="7">
        <v>30054</v>
      </c>
      <c r="C7" s="8">
        <v>2</v>
      </c>
      <c r="D7" s="8">
        <v>0.6</v>
      </c>
      <c r="E7" s="8">
        <v>0.4</v>
      </c>
      <c r="F7" s="9">
        <v>14.96</v>
      </c>
      <c r="G7" s="9">
        <v>13.51</v>
      </c>
      <c r="H7" s="9">
        <f t="shared" si="0"/>
        <v>28.76</v>
      </c>
    </row>
    <row r="8" spans="1:8" ht="30" x14ac:dyDescent="0.25">
      <c r="A8" s="10" t="s">
        <v>23</v>
      </c>
      <c r="B8" s="7">
        <v>30022</v>
      </c>
      <c r="C8" s="8">
        <v>1</v>
      </c>
      <c r="D8" s="8">
        <v>1</v>
      </c>
      <c r="E8" s="8">
        <v>0</v>
      </c>
      <c r="F8" s="9">
        <v>232.68</v>
      </c>
      <c r="G8" s="9">
        <v>78.02</v>
      </c>
      <c r="H8" s="9">
        <f t="shared" si="0"/>
        <v>232.68</v>
      </c>
    </row>
    <row r="9" spans="1:8" ht="30" x14ac:dyDescent="0.25">
      <c r="A9" s="10" t="s">
        <v>24</v>
      </c>
      <c r="B9" s="7">
        <v>30038</v>
      </c>
      <c r="C9" s="8">
        <v>1</v>
      </c>
      <c r="D9" s="8">
        <v>0.3</v>
      </c>
      <c r="E9" s="8">
        <v>0.7</v>
      </c>
      <c r="F9" s="9">
        <v>169.5</v>
      </c>
      <c r="G9" s="9">
        <v>51.24</v>
      </c>
      <c r="H9" s="9">
        <f t="shared" si="0"/>
        <v>86.72</v>
      </c>
    </row>
    <row r="10" spans="1:8" ht="30" x14ac:dyDescent="0.25">
      <c r="A10" s="10" t="s">
        <v>25</v>
      </c>
      <c r="B10" s="7">
        <v>30030</v>
      </c>
      <c r="C10" s="8">
        <v>2</v>
      </c>
      <c r="D10" s="8">
        <v>0.6</v>
      </c>
      <c r="E10" s="8">
        <v>0.4</v>
      </c>
      <c r="F10" s="9">
        <v>108.36</v>
      </c>
      <c r="G10" s="18">
        <v>27.23</v>
      </c>
      <c r="H10" s="9">
        <f t="shared" si="0"/>
        <v>151.82</v>
      </c>
    </row>
    <row r="11" spans="1:8" x14ac:dyDescent="0.25">
      <c r="G11" s="17" t="s">
        <v>33</v>
      </c>
      <c r="H11" s="14">
        <f>SUM(H5:H10)</f>
        <v>661.91000000000008</v>
      </c>
    </row>
    <row r="13" spans="1:8" s="3" customFormat="1" ht="30" x14ac:dyDescent="0.25">
      <c r="A13" s="15" t="s">
        <v>34</v>
      </c>
      <c r="B13" s="12" t="s">
        <v>38</v>
      </c>
      <c r="C13" s="13" t="s">
        <v>39</v>
      </c>
      <c r="D13" s="13" t="s">
        <v>40</v>
      </c>
      <c r="E13" s="13" t="s">
        <v>41</v>
      </c>
      <c r="F13" s="283" t="s">
        <v>42</v>
      </c>
      <c r="G13" s="283"/>
      <c r="H13" s="13" t="s">
        <v>32</v>
      </c>
    </row>
    <row r="14" spans="1:8" x14ac:dyDescent="0.25">
      <c r="A14" s="6" t="s">
        <v>35</v>
      </c>
      <c r="B14" s="7">
        <v>20063</v>
      </c>
      <c r="C14" s="6">
        <v>2.2599999999999998</v>
      </c>
      <c r="D14" s="6">
        <v>128.33000000000001</v>
      </c>
      <c r="E14" s="6">
        <v>22.504999999999999</v>
      </c>
      <c r="F14" s="284">
        <v>0.5</v>
      </c>
      <c r="G14" s="284"/>
      <c r="H14" s="6">
        <f>ROUND(E14*F14,2)</f>
        <v>11.25</v>
      </c>
    </row>
    <row r="15" spans="1:8" x14ac:dyDescent="0.25">
      <c r="A15" s="6" t="s">
        <v>36</v>
      </c>
      <c r="B15" s="7">
        <v>20088</v>
      </c>
      <c r="C15" s="6">
        <v>1.24</v>
      </c>
      <c r="D15" s="6">
        <v>128.33000000000001</v>
      </c>
      <c r="E15" s="6">
        <v>12.35</v>
      </c>
      <c r="F15" s="284">
        <v>1</v>
      </c>
      <c r="G15" s="284"/>
      <c r="H15" s="6">
        <f>ROUND(E15*F15,2)</f>
        <v>12.35</v>
      </c>
    </row>
    <row r="16" spans="1:8" x14ac:dyDescent="0.25">
      <c r="A16" s="6" t="s">
        <v>37</v>
      </c>
      <c r="B16" s="7">
        <v>20002</v>
      </c>
      <c r="C16" s="6">
        <v>1.02</v>
      </c>
      <c r="D16" s="6">
        <v>128.33000000000001</v>
      </c>
      <c r="E16" s="6">
        <v>10.16</v>
      </c>
      <c r="F16" s="284">
        <v>4</v>
      </c>
      <c r="G16" s="284"/>
      <c r="H16" s="6">
        <f>ROUND(E16*F16,2)</f>
        <v>40.64</v>
      </c>
    </row>
    <row r="17" spans="1:8" x14ac:dyDescent="0.25">
      <c r="G17" s="17" t="s">
        <v>49</v>
      </c>
      <c r="H17" s="16">
        <f>SUM(H14:H16)</f>
        <v>64.240000000000009</v>
      </c>
    </row>
    <row r="19" spans="1:8" ht="30" x14ac:dyDescent="0.25">
      <c r="A19" s="11" t="s">
        <v>43</v>
      </c>
      <c r="B19" s="12" t="s">
        <v>38</v>
      </c>
      <c r="C19" s="13" t="s">
        <v>44</v>
      </c>
      <c r="D19" s="13" t="s">
        <v>45</v>
      </c>
      <c r="E19" s="13" t="s">
        <v>46</v>
      </c>
      <c r="F19" s="13" t="s">
        <v>47</v>
      </c>
      <c r="G19" s="283" t="s">
        <v>48</v>
      </c>
      <c r="H19" s="283"/>
    </row>
    <row r="20" spans="1:8" x14ac:dyDescent="0.25">
      <c r="G20" s="17" t="s">
        <v>50</v>
      </c>
      <c r="H20" s="19">
        <v>0</v>
      </c>
    </row>
    <row r="23" spans="1:8" x14ac:dyDescent="0.25">
      <c r="A23" s="285" t="s">
        <v>53</v>
      </c>
      <c r="B23" s="285"/>
      <c r="C23" s="285"/>
      <c r="D23" s="285"/>
      <c r="E23" s="285"/>
      <c r="F23" s="285"/>
      <c r="G23" s="287">
        <f>H11+H17</f>
        <v>726.15000000000009</v>
      </c>
      <c r="H23" s="288"/>
    </row>
    <row r="24" spans="1:8" x14ac:dyDescent="0.25">
      <c r="A24" s="286" t="s">
        <v>51</v>
      </c>
      <c r="B24" s="286"/>
      <c r="C24" s="286"/>
      <c r="D24" s="286"/>
      <c r="E24" s="286"/>
      <c r="F24" s="286"/>
      <c r="G24" s="289">
        <v>50</v>
      </c>
      <c r="H24" s="289"/>
    </row>
    <row r="25" spans="1:8" x14ac:dyDescent="0.25">
      <c r="A25" s="286" t="s">
        <v>52</v>
      </c>
      <c r="B25" s="286"/>
      <c r="C25" s="286"/>
      <c r="D25" s="286"/>
      <c r="E25" s="286"/>
      <c r="F25" s="286"/>
      <c r="G25" s="288">
        <f>ROUND(G23/G24,2)</f>
        <v>14.52</v>
      </c>
      <c r="H25" s="288"/>
    </row>
    <row r="27" spans="1:8" ht="30" x14ac:dyDescent="0.25">
      <c r="A27" s="11" t="s">
        <v>56</v>
      </c>
      <c r="B27" s="12" t="s">
        <v>38</v>
      </c>
      <c r="C27" s="13" t="s">
        <v>54</v>
      </c>
      <c r="D27" s="281" t="s">
        <v>55</v>
      </c>
      <c r="E27" s="282"/>
      <c r="F27" s="13" t="s">
        <v>42</v>
      </c>
      <c r="G27" s="281" t="s">
        <v>55</v>
      </c>
      <c r="H27" s="282"/>
    </row>
    <row r="28" spans="1:8" x14ac:dyDescent="0.25">
      <c r="G28" s="17" t="s">
        <v>57</v>
      </c>
      <c r="H28" s="19">
        <v>0</v>
      </c>
    </row>
    <row r="30" spans="1:8" ht="30" x14ac:dyDescent="0.25">
      <c r="A30" s="11" t="s">
        <v>58</v>
      </c>
      <c r="B30" s="12" t="s">
        <v>38</v>
      </c>
      <c r="C30" s="13" t="s">
        <v>54</v>
      </c>
      <c r="D30" s="281" t="s">
        <v>55</v>
      </c>
      <c r="E30" s="282"/>
      <c r="F30" s="13" t="s">
        <v>42</v>
      </c>
      <c r="G30" s="281" t="s">
        <v>55</v>
      </c>
      <c r="H30" s="282"/>
    </row>
    <row r="31" spans="1:8" x14ac:dyDescent="0.25">
      <c r="G31" s="17" t="s">
        <v>59</v>
      </c>
      <c r="H31" s="19">
        <v>0</v>
      </c>
    </row>
    <row r="33" spans="1:8" x14ac:dyDescent="0.25">
      <c r="A33" s="290" t="s">
        <v>62</v>
      </c>
      <c r="B33" s="290"/>
      <c r="C33" s="290"/>
      <c r="D33" s="290"/>
      <c r="E33" s="290"/>
      <c r="F33" s="290"/>
      <c r="G33" s="292">
        <f>G25+H28+H31</f>
        <v>14.52</v>
      </c>
      <c r="H33" s="292"/>
    </row>
    <row r="34" spans="1:8" x14ac:dyDescent="0.25">
      <c r="A34" s="20" t="s">
        <v>60</v>
      </c>
      <c r="B34" s="21"/>
      <c r="C34" s="21"/>
      <c r="D34" s="21"/>
      <c r="E34" s="22" t="s">
        <v>85</v>
      </c>
      <c r="F34" s="23">
        <f>BDI!C37</f>
        <v>0.25640000000000002</v>
      </c>
      <c r="G34" s="293">
        <f>ROUND(G33*F34,2)</f>
        <v>3.72</v>
      </c>
      <c r="H34" s="292"/>
    </row>
    <row r="35" spans="1:8" x14ac:dyDescent="0.25">
      <c r="A35" s="291" t="s">
        <v>61</v>
      </c>
      <c r="B35" s="291"/>
      <c r="C35" s="291"/>
      <c r="D35" s="291"/>
      <c r="E35" s="291"/>
      <c r="F35" s="291"/>
      <c r="G35" s="292">
        <f>G33+G34</f>
        <v>18.239999999999998</v>
      </c>
      <c r="H35" s="292"/>
    </row>
  </sheetData>
  <mergeCells count="23">
    <mergeCell ref="D30:E30"/>
    <mergeCell ref="G30:H30"/>
    <mergeCell ref="A33:F33"/>
    <mergeCell ref="A35:F35"/>
    <mergeCell ref="G33:H33"/>
    <mergeCell ref="G34:H34"/>
    <mergeCell ref="G35:H35"/>
    <mergeCell ref="A3:H3"/>
    <mergeCell ref="A1:H1"/>
    <mergeCell ref="B2:F2"/>
    <mergeCell ref="G27:H27"/>
    <mergeCell ref="D27:E27"/>
    <mergeCell ref="F13:G13"/>
    <mergeCell ref="F14:G14"/>
    <mergeCell ref="F15:G15"/>
    <mergeCell ref="F16:G16"/>
    <mergeCell ref="G19:H19"/>
    <mergeCell ref="A23:F23"/>
    <mergeCell ref="A24:F24"/>
    <mergeCell ref="A25:F25"/>
    <mergeCell ref="G23:H23"/>
    <mergeCell ref="G24:H24"/>
    <mergeCell ref="G25:H25"/>
  </mergeCells>
  <pageMargins left="0.511811024" right="0.511811024" top="0.78740157499999996" bottom="0.78740157499999996" header="0.31496062000000002" footer="0.31496062000000002"/>
  <pageSetup paperSize="9" scale="72"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view="pageBreakPreview" zoomScaleNormal="100" zoomScaleSheetLayoutView="100" workbookViewId="0">
      <selection activeCell="A11" sqref="A11:F11"/>
    </sheetView>
  </sheetViews>
  <sheetFormatPr defaultRowHeight="15" x14ac:dyDescent="0.25"/>
  <cols>
    <col min="1" max="1" width="43.85546875" customWidth="1"/>
    <col min="2" max="7" width="11.7109375" customWidth="1"/>
    <col min="8" max="8" width="13.140625" bestFit="1" customWidth="1"/>
  </cols>
  <sheetData>
    <row r="1" spans="1:8" ht="18.75" x14ac:dyDescent="0.3">
      <c r="A1" s="277" t="s">
        <v>153</v>
      </c>
      <c r="B1" s="277"/>
      <c r="C1" s="277"/>
      <c r="D1" s="277"/>
      <c r="E1" s="277"/>
      <c r="F1" s="277"/>
      <c r="G1" s="278"/>
      <c r="H1" s="278"/>
    </row>
    <row r="2" spans="1:8" ht="37.5" customHeight="1" x14ac:dyDescent="0.25">
      <c r="A2" s="115" t="s">
        <v>157</v>
      </c>
      <c r="B2" s="279" t="s">
        <v>158</v>
      </c>
      <c r="C2" s="280"/>
      <c r="D2" s="280"/>
      <c r="E2" s="280"/>
      <c r="F2" s="280"/>
      <c r="G2" s="116" t="s">
        <v>154</v>
      </c>
      <c r="H2" s="117" t="s">
        <v>7</v>
      </c>
    </row>
    <row r="4" spans="1:8" ht="30" x14ac:dyDescent="0.25">
      <c r="A4" s="15" t="s">
        <v>34</v>
      </c>
      <c r="B4" s="12" t="s">
        <v>38</v>
      </c>
      <c r="C4" s="64" t="s">
        <v>39</v>
      </c>
      <c r="D4" s="64" t="s">
        <v>40</v>
      </c>
      <c r="E4" s="64" t="s">
        <v>41</v>
      </c>
      <c r="F4" s="283" t="s">
        <v>42</v>
      </c>
      <c r="G4" s="283"/>
      <c r="H4" s="64" t="s">
        <v>32</v>
      </c>
    </row>
    <row r="5" spans="1:8" x14ac:dyDescent="0.25">
      <c r="A5" s="6" t="s">
        <v>35</v>
      </c>
      <c r="B5" s="7">
        <v>20063</v>
      </c>
      <c r="C5" s="6">
        <v>2.2599999999999998</v>
      </c>
      <c r="D5" s="6">
        <v>128.33000000000001</v>
      </c>
      <c r="E5" s="6">
        <v>22.51</v>
      </c>
      <c r="F5" s="294">
        <f>12*8</f>
        <v>96</v>
      </c>
      <c r="G5" s="294"/>
      <c r="H5" s="6">
        <f>ROUND(E5*F5,2)</f>
        <v>2160.96</v>
      </c>
    </row>
    <row r="6" spans="1:8" x14ac:dyDescent="0.25">
      <c r="G6" s="17" t="s">
        <v>49</v>
      </c>
      <c r="H6" s="16">
        <f>SUM(H5:H5)</f>
        <v>2160.96</v>
      </c>
    </row>
    <row r="9" spans="1:8" x14ac:dyDescent="0.25">
      <c r="A9" s="290" t="s">
        <v>155</v>
      </c>
      <c r="B9" s="290"/>
      <c r="C9" s="290"/>
      <c r="D9" s="290"/>
      <c r="E9" s="290"/>
      <c r="F9" s="290"/>
      <c r="G9" s="292">
        <f>H6</f>
        <v>2160.96</v>
      </c>
      <c r="H9" s="292"/>
    </row>
    <row r="10" spans="1:8" x14ac:dyDescent="0.25">
      <c r="A10" s="20" t="s">
        <v>60</v>
      </c>
      <c r="B10" s="21"/>
      <c r="C10" s="21"/>
      <c r="D10" s="21"/>
      <c r="E10" s="22" t="s">
        <v>85</v>
      </c>
      <c r="F10" s="23">
        <f>ORÇAM.APLIC.!C14</f>
        <v>0.25640000000000002</v>
      </c>
      <c r="G10" s="293">
        <f>ROUND(G9*F10,2)</f>
        <v>554.07000000000005</v>
      </c>
      <c r="H10" s="292"/>
    </row>
    <row r="11" spans="1:8" x14ac:dyDescent="0.25">
      <c r="A11" s="291" t="s">
        <v>61</v>
      </c>
      <c r="B11" s="291"/>
      <c r="C11" s="291"/>
      <c r="D11" s="291"/>
      <c r="E11" s="291"/>
      <c r="F11" s="291"/>
      <c r="G11" s="292">
        <f>G9+G10</f>
        <v>2715.03</v>
      </c>
      <c r="H11" s="292"/>
    </row>
  </sheetData>
  <mergeCells count="9">
    <mergeCell ref="A11:F11"/>
    <mergeCell ref="G11:H11"/>
    <mergeCell ref="A9:F9"/>
    <mergeCell ref="G9:H9"/>
    <mergeCell ref="A1:H1"/>
    <mergeCell ref="B2:F2"/>
    <mergeCell ref="F4:G4"/>
    <mergeCell ref="F5:G5"/>
    <mergeCell ref="G10:H10"/>
  </mergeCells>
  <pageMargins left="0.511811024" right="0.511811024" top="0.78740157499999996" bottom="0.78740157499999996" header="0.31496062000000002" footer="0.31496062000000002"/>
  <pageSetup paperSize="9" scale="72" orientation="portrait" horizontalDpi="0"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57"/>
  <sheetViews>
    <sheetView view="pageBreakPreview" topLeftCell="A40" zoomScale="115" zoomScaleNormal="100" zoomScaleSheetLayoutView="115" workbookViewId="0">
      <selection activeCell="C2" sqref="C2"/>
    </sheetView>
  </sheetViews>
  <sheetFormatPr defaultRowHeight="12.75" x14ac:dyDescent="0.2"/>
  <cols>
    <col min="1" max="1" width="11" style="325" bestFit="1" customWidth="1"/>
    <col min="2" max="2" width="40.42578125" style="325" customWidth="1"/>
    <col min="3" max="3" width="11.7109375" style="329" customWidth="1"/>
    <col min="4" max="4" width="3.140625" style="340" bestFit="1" customWidth="1"/>
    <col min="5" max="5" width="11" style="325" bestFit="1" customWidth="1"/>
    <col min="6" max="6" width="34.42578125" style="325" customWidth="1"/>
    <col min="7" max="256" width="9.140625" style="325"/>
    <col min="257" max="257" width="11" style="325" bestFit="1" customWidth="1"/>
    <col min="258" max="258" width="40.42578125" style="325" customWidth="1"/>
    <col min="259" max="259" width="11.7109375" style="325" customWidth="1"/>
    <col min="260" max="260" width="3.140625" style="325" bestFit="1" customWidth="1"/>
    <col min="261" max="261" width="11" style="325" bestFit="1" customWidth="1"/>
    <col min="262" max="262" width="34.42578125" style="325" customWidth="1"/>
    <col min="263" max="512" width="9.140625" style="325"/>
    <col min="513" max="513" width="11" style="325" bestFit="1" customWidth="1"/>
    <col min="514" max="514" width="40.42578125" style="325" customWidth="1"/>
    <col min="515" max="515" width="11.7109375" style="325" customWidth="1"/>
    <col min="516" max="516" width="3.140625" style="325" bestFit="1" customWidth="1"/>
    <col min="517" max="517" width="11" style="325" bestFit="1" customWidth="1"/>
    <col min="518" max="518" width="34.42578125" style="325" customWidth="1"/>
    <col min="519" max="768" width="9.140625" style="325"/>
    <col min="769" max="769" width="11" style="325" bestFit="1" customWidth="1"/>
    <col min="770" max="770" width="40.42578125" style="325" customWidth="1"/>
    <col min="771" max="771" width="11.7109375" style="325" customWidth="1"/>
    <col min="772" max="772" width="3.140625" style="325" bestFit="1" customWidth="1"/>
    <col min="773" max="773" width="11" style="325" bestFit="1" customWidth="1"/>
    <col min="774" max="774" width="34.42578125" style="325" customWidth="1"/>
    <col min="775" max="1024" width="9.140625" style="325"/>
    <col min="1025" max="1025" width="11" style="325" bestFit="1" customWidth="1"/>
    <col min="1026" max="1026" width="40.42578125" style="325" customWidth="1"/>
    <col min="1027" max="1027" width="11.7109375" style="325" customWidth="1"/>
    <col min="1028" max="1028" width="3.140625" style="325" bestFit="1" customWidth="1"/>
    <col min="1029" max="1029" width="11" style="325" bestFit="1" customWidth="1"/>
    <col min="1030" max="1030" width="34.42578125" style="325" customWidth="1"/>
    <col min="1031" max="1280" width="9.140625" style="325"/>
    <col min="1281" max="1281" width="11" style="325" bestFit="1" customWidth="1"/>
    <col min="1282" max="1282" width="40.42578125" style="325" customWidth="1"/>
    <col min="1283" max="1283" width="11.7109375" style="325" customWidth="1"/>
    <col min="1284" max="1284" width="3.140625" style="325" bestFit="1" customWidth="1"/>
    <col min="1285" max="1285" width="11" style="325" bestFit="1" customWidth="1"/>
    <col min="1286" max="1286" width="34.42578125" style="325" customWidth="1"/>
    <col min="1287" max="1536" width="9.140625" style="325"/>
    <col min="1537" max="1537" width="11" style="325" bestFit="1" customWidth="1"/>
    <col min="1538" max="1538" width="40.42578125" style="325" customWidth="1"/>
    <col min="1539" max="1539" width="11.7109375" style="325" customWidth="1"/>
    <col min="1540" max="1540" width="3.140625" style="325" bestFit="1" customWidth="1"/>
    <col min="1541" max="1541" width="11" style="325" bestFit="1" customWidth="1"/>
    <col min="1542" max="1542" width="34.42578125" style="325" customWidth="1"/>
    <col min="1543" max="1792" width="9.140625" style="325"/>
    <col min="1793" max="1793" width="11" style="325" bestFit="1" customWidth="1"/>
    <col min="1794" max="1794" width="40.42578125" style="325" customWidth="1"/>
    <col min="1795" max="1795" width="11.7109375" style="325" customWidth="1"/>
    <col min="1796" max="1796" width="3.140625" style="325" bestFit="1" customWidth="1"/>
    <col min="1797" max="1797" width="11" style="325" bestFit="1" customWidth="1"/>
    <col min="1798" max="1798" width="34.42578125" style="325" customWidth="1"/>
    <col min="1799" max="2048" width="9.140625" style="325"/>
    <col min="2049" max="2049" width="11" style="325" bestFit="1" customWidth="1"/>
    <col min="2050" max="2050" width="40.42578125" style="325" customWidth="1"/>
    <col min="2051" max="2051" width="11.7109375" style="325" customWidth="1"/>
    <col min="2052" max="2052" width="3.140625" style="325" bestFit="1" customWidth="1"/>
    <col min="2053" max="2053" width="11" style="325" bestFit="1" customWidth="1"/>
    <col min="2054" max="2054" width="34.42578125" style="325" customWidth="1"/>
    <col min="2055" max="2304" width="9.140625" style="325"/>
    <col min="2305" max="2305" width="11" style="325" bestFit="1" customWidth="1"/>
    <col min="2306" max="2306" width="40.42578125" style="325" customWidth="1"/>
    <col min="2307" max="2307" width="11.7109375" style="325" customWidth="1"/>
    <col min="2308" max="2308" width="3.140625" style="325" bestFit="1" customWidth="1"/>
    <col min="2309" max="2309" width="11" style="325" bestFit="1" customWidth="1"/>
    <col min="2310" max="2310" width="34.42578125" style="325" customWidth="1"/>
    <col min="2311" max="2560" width="9.140625" style="325"/>
    <col min="2561" max="2561" width="11" style="325" bestFit="1" customWidth="1"/>
    <col min="2562" max="2562" width="40.42578125" style="325" customWidth="1"/>
    <col min="2563" max="2563" width="11.7109375" style="325" customWidth="1"/>
    <col min="2564" max="2564" width="3.140625" style="325" bestFit="1" customWidth="1"/>
    <col min="2565" max="2565" width="11" style="325" bestFit="1" customWidth="1"/>
    <col min="2566" max="2566" width="34.42578125" style="325" customWidth="1"/>
    <col min="2567" max="2816" width="9.140625" style="325"/>
    <col min="2817" max="2817" width="11" style="325" bestFit="1" customWidth="1"/>
    <col min="2818" max="2818" width="40.42578125" style="325" customWidth="1"/>
    <col min="2819" max="2819" width="11.7109375" style="325" customWidth="1"/>
    <col min="2820" max="2820" width="3.140625" style="325" bestFit="1" customWidth="1"/>
    <col min="2821" max="2821" width="11" style="325" bestFit="1" customWidth="1"/>
    <col min="2822" max="2822" width="34.42578125" style="325" customWidth="1"/>
    <col min="2823" max="3072" width="9.140625" style="325"/>
    <col min="3073" max="3073" width="11" style="325" bestFit="1" customWidth="1"/>
    <col min="3074" max="3074" width="40.42578125" style="325" customWidth="1"/>
    <col min="3075" max="3075" width="11.7109375" style="325" customWidth="1"/>
    <col min="3076" max="3076" width="3.140625" style="325" bestFit="1" customWidth="1"/>
    <col min="3077" max="3077" width="11" style="325" bestFit="1" customWidth="1"/>
    <col min="3078" max="3078" width="34.42578125" style="325" customWidth="1"/>
    <col min="3079" max="3328" width="9.140625" style="325"/>
    <col min="3329" max="3329" width="11" style="325" bestFit="1" customWidth="1"/>
    <col min="3330" max="3330" width="40.42578125" style="325" customWidth="1"/>
    <col min="3331" max="3331" width="11.7109375" style="325" customWidth="1"/>
    <col min="3332" max="3332" width="3.140625" style="325" bestFit="1" customWidth="1"/>
    <col min="3333" max="3333" width="11" style="325" bestFit="1" customWidth="1"/>
    <col min="3334" max="3334" width="34.42578125" style="325" customWidth="1"/>
    <col min="3335" max="3584" width="9.140625" style="325"/>
    <col min="3585" max="3585" width="11" style="325" bestFit="1" customWidth="1"/>
    <col min="3586" max="3586" width="40.42578125" style="325" customWidth="1"/>
    <col min="3587" max="3587" width="11.7109375" style="325" customWidth="1"/>
    <col min="3588" max="3588" width="3.140625" style="325" bestFit="1" customWidth="1"/>
    <col min="3589" max="3589" width="11" style="325" bestFit="1" customWidth="1"/>
    <col min="3590" max="3590" width="34.42578125" style="325" customWidth="1"/>
    <col min="3591" max="3840" width="9.140625" style="325"/>
    <col min="3841" max="3841" width="11" style="325" bestFit="1" customWidth="1"/>
    <col min="3842" max="3842" width="40.42578125" style="325" customWidth="1"/>
    <col min="3843" max="3843" width="11.7109375" style="325" customWidth="1"/>
    <col min="3844" max="3844" width="3.140625" style="325" bestFit="1" customWidth="1"/>
    <col min="3845" max="3845" width="11" style="325" bestFit="1" customWidth="1"/>
    <col min="3846" max="3846" width="34.42578125" style="325" customWidth="1"/>
    <col min="3847" max="4096" width="9.140625" style="325"/>
    <col min="4097" max="4097" width="11" style="325" bestFit="1" customWidth="1"/>
    <col min="4098" max="4098" width="40.42578125" style="325" customWidth="1"/>
    <col min="4099" max="4099" width="11.7109375" style="325" customWidth="1"/>
    <col min="4100" max="4100" width="3.140625" style="325" bestFit="1" customWidth="1"/>
    <col min="4101" max="4101" width="11" style="325" bestFit="1" customWidth="1"/>
    <col min="4102" max="4102" width="34.42578125" style="325" customWidth="1"/>
    <col min="4103" max="4352" width="9.140625" style="325"/>
    <col min="4353" max="4353" width="11" style="325" bestFit="1" customWidth="1"/>
    <col min="4354" max="4354" width="40.42578125" style="325" customWidth="1"/>
    <col min="4355" max="4355" width="11.7109375" style="325" customWidth="1"/>
    <col min="4356" max="4356" width="3.140625" style="325" bestFit="1" customWidth="1"/>
    <col min="4357" max="4357" width="11" style="325" bestFit="1" customWidth="1"/>
    <col min="4358" max="4358" width="34.42578125" style="325" customWidth="1"/>
    <col min="4359" max="4608" width="9.140625" style="325"/>
    <col min="4609" max="4609" width="11" style="325" bestFit="1" customWidth="1"/>
    <col min="4610" max="4610" width="40.42578125" style="325" customWidth="1"/>
    <col min="4611" max="4611" width="11.7109375" style="325" customWidth="1"/>
    <col min="4612" max="4612" width="3.140625" style="325" bestFit="1" customWidth="1"/>
    <col min="4613" max="4613" width="11" style="325" bestFit="1" customWidth="1"/>
    <col min="4614" max="4614" width="34.42578125" style="325" customWidth="1"/>
    <col min="4615" max="4864" width="9.140625" style="325"/>
    <col min="4865" max="4865" width="11" style="325" bestFit="1" customWidth="1"/>
    <col min="4866" max="4866" width="40.42578125" style="325" customWidth="1"/>
    <col min="4867" max="4867" width="11.7109375" style="325" customWidth="1"/>
    <col min="4868" max="4868" width="3.140625" style="325" bestFit="1" customWidth="1"/>
    <col min="4869" max="4869" width="11" style="325" bestFit="1" customWidth="1"/>
    <col min="4870" max="4870" width="34.42578125" style="325" customWidth="1"/>
    <col min="4871" max="5120" width="9.140625" style="325"/>
    <col min="5121" max="5121" width="11" style="325" bestFit="1" customWidth="1"/>
    <col min="5122" max="5122" width="40.42578125" style="325" customWidth="1"/>
    <col min="5123" max="5123" width="11.7109375" style="325" customWidth="1"/>
    <col min="5124" max="5124" width="3.140625" style="325" bestFit="1" customWidth="1"/>
    <col min="5125" max="5125" width="11" style="325" bestFit="1" customWidth="1"/>
    <col min="5126" max="5126" width="34.42578125" style="325" customWidth="1"/>
    <col min="5127" max="5376" width="9.140625" style="325"/>
    <col min="5377" max="5377" width="11" style="325" bestFit="1" customWidth="1"/>
    <col min="5378" max="5378" width="40.42578125" style="325" customWidth="1"/>
    <col min="5379" max="5379" width="11.7109375" style="325" customWidth="1"/>
    <col min="5380" max="5380" width="3.140625" style="325" bestFit="1" customWidth="1"/>
    <col min="5381" max="5381" width="11" style="325" bestFit="1" customWidth="1"/>
    <col min="5382" max="5382" width="34.42578125" style="325" customWidth="1"/>
    <col min="5383" max="5632" width="9.140625" style="325"/>
    <col min="5633" max="5633" width="11" style="325" bestFit="1" customWidth="1"/>
    <col min="5634" max="5634" width="40.42578125" style="325" customWidth="1"/>
    <col min="5635" max="5635" width="11.7109375" style="325" customWidth="1"/>
    <col min="5636" max="5636" width="3.140625" style="325" bestFit="1" customWidth="1"/>
    <col min="5637" max="5637" width="11" style="325" bestFit="1" customWidth="1"/>
    <col min="5638" max="5638" width="34.42578125" style="325" customWidth="1"/>
    <col min="5639" max="5888" width="9.140625" style="325"/>
    <col min="5889" max="5889" width="11" style="325" bestFit="1" customWidth="1"/>
    <col min="5890" max="5890" width="40.42578125" style="325" customWidth="1"/>
    <col min="5891" max="5891" width="11.7109375" style="325" customWidth="1"/>
    <col min="5892" max="5892" width="3.140625" style="325" bestFit="1" customWidth="1"/>
    <col min="5893" max="5893" width="11" style="325" bestFit="1" customWidth="1"/>
    <col min="5894" max="5894" width="34.42578125" style="325" customWidth="1"/>
    <col min="5895" max="6144" width="9.140625" style="325"/>
    <col min="6145" max="6145" width="11" style="325" bestFit="1" customWidth="1"/>
    <col min="6146" max="6146" width="40.42578125" style="325" customWidth="1"/>
    <col min="6147" max="6147" width="11.7109375" style="325" customWidth="1"/>
    <col min="6148" max="6148" width="3.140625" style="325" bestFit="1" customWidth="1"/>
    <col min="6149" max="6149" width="11" style="325" bestFit="1" customWidth="1"/>
    <col min="6150" max="6150" width="34.42578125" style="325" customWidth="1"/>
    <col min="6151" max="6400" width="9.140625" style="325"/>
    <col min="6401" max="6401" width="11" style="325" bestFit="1" customWidth="1"/>
    <col min="6402" max="6402" width="40.42578125" style="325" customWidth="1"/>
    <col min="6403" max="6403" width="11.7109375" style="325" customWidth="1"/>
    <col min="6404" max="6404" width="3.140625" style="325" bestFit="1" customWidth="1"/>
    <col min="6405" max="6405" width="11" style="325" bestFit="1" customWidth="1"/>
    <col min="6406" max="6406" width="34.42578125" style="325" customWidth="1"/>
    <col min="6407" max="6656" width="9.140625" style="325"/>
    <col min="6657" max="6657" width="11" style="325" bestFit="1" customWidth="1"/>
    <col min="6658" max="6658" width="40.42578125" style="325" customWidth="1"/>
    <col min="6659" max="6659" width="11.7109375" style="325" customWidth="1"/>
    <col min="6660" max="6660" width="3.140625" style="325" bestFit="1" customWidth="1"/>
    <col min="6661" max="6661" width="11" style="325" bestFit="1" customWidth="1"/>
    <col min="6662" max="6662" width="34.42578125" style="325" customWidth="1"/>
    <col min="6663" max="6912" width="9.140625" style="325"/>
    <col min="6913" max="6913" width="11" style="325" bestFit="1" customWidth="1"/>
    <col min="6914" max="6914" width="40.42578125" style="325" customWidth="1"/>
    <col min="6915" max="6915" width="11.7109375" style="325" customWidth="1"/>
    <col min="6916" max="6916" width="3.140625" style="325" bestFit="1" customWidth="1"/>
    <col min="6917" max="6917" width="11" style="325" bestFit="1" customWidth="1"/>
    <col min="6918" max="6918" width="34.42578125" style="325" customWidth="1"/>
    <col min="6919" max="7168" width="9.140625" style="325"/>
    <col min="7169" max="7169" width="11" style="325" bestFit="1" customWidth="1"/>
    <col min="7170" max="7170" width="40.42578125" style="325" customWidth="1"/>
    <col min="7171" max="7171" width="11.7109375" style="325" customWidth="1"/>
    <col min="7172" max="7172" width="3.140625" style="325" bestFit="1" customWidth="1"/>
    <col min="7173" max="7173" width="11" style="325" bestFit="1" customWidth="1"/>
    <col min="7174" max="7174" width="34.42578125" style="325" customWidth="1"/>
    <col min="7175" max="7424" width="9.140625" style="325"/>
    <col min="7425" max="7425" width="11" style="325" bestFit="1" customWidth="1"/>
    <col min="7426" max="7426" width="40.42578125" style="325" customWidth="1"/>
    <col min="7427" max="7427" width="11.7109375" style="325" customWidth="1"/>
    <col min="7428" max="7428" width="3.140625" style="325" bestFit="1" customWidth="1"/>
    <col min="7429" max="7429" width="11" style="325" bestFit="1" customWidth="1"/>
    <col min="7430" max="7430" width="34.42578125" style="325" customWidth="1"/>
    <col min="7431" max="7680" width="9.140625" style="325"/>
    <col min="7681" max="7681" width="11" style="325" bestFit="1" customWidth="1"/>
    <col min="7682" max="7682" width="40.42578125" style="325" customWidth="1"/>
    <col min="7683" max="7683" width="11.7109375" style="325" customWidth="1"/>
    <col min="7684" max="7684" width="3.140625" style="325" bestFit="1" customWidth="1"/>
    <col min="7685" max="7685" width="11" style="325" bestFit="1" customWidth="1"/>
    <col min="7686" max="7686" width="34.42578125" style="325" customWidth="1"/>
    <col min="7687" max="7936" width="9.140625" style="325"/>
    <col min="7937" max="7937" width="11" style="325" bestFit="1" customWidth="1"/>
    <col min="7938" max="7938" width="40.42578125" style="325" customWidth="1"/>
    <col min="7939" max="7939" width="11.7109375" style="325" customWidth="1"/>
    <col min="7940" max="7940" width="3.140625" style="325" bestFit="1" customWidth="1"/>
    <col min="7941" max="7941" width="11" style="325" bestFit="1" customWidth="1"/>
    <col min="7942" max="7942" width="34.42578125" style="325" customWidth="1"/>
    <col min="7943" max="8192" width="9.140625" style="325"/>
    <col min="8193" max="8193" width="11" style="325" bestFit="1" customWidth="1"/>
    <col min="8194" max="8194" width="40.42578125" style="325" customWidth="1"/>
    <col min="8195" max="8195" width="11.7109375" style="325" customWidth="1"/>
    <col min="8196" max="8196" width="3.140625" style="325" bestFit="1" customWidth="1"/>
    <col min="8197" max="8197" width="11" style="325" bestFit="1" customWidth="1"/>
    <col min="8198" max="8198" width="34.42578125" style="325" customWidth="1"/>
    <col min="8199" max="8448" width="9.140625" style="325"/>
    <col min="8449" max="8449" width="11" style="325" bestFit="1" customWidth="1"/>
    <col min="8450" max="8450" width="40.42578125" style="325" customWidth="1"/>
    <col min="8451" max="8451" width="11.7109375" style="325" customWidth="1"/>
    <col min="8452" max="8452" width="3.140625" style="325" bestFit="1" customWidth="1"/>
    <col min="8453" max="8453" width="11" style="325" bestFit="1" customWidth="1"/>
    <col min="8454" max="8454" width="34.42578125" style="325" customWidth="1"/>
    <col min="8455" max="8704" width="9.140625" style="325"/>
    <col min="8705" max="8705" width="11" style="325" bestFit="1" customWidth="1"/>
    <col min="8706" max="8706" width="40.42578125" style="325" customWidth="1"/>
    <col min="8707" max="8707" width="11.7109375" style="325" customWidth="1"/>
    <col min="8708" max="8708" width="3.140625" style="325" bestFit="1" customWidth="1"/>
    <col min="8709" max="8709" width="11" style="325" bestFit="1" customWidth="1"/>
    <col min="8710" max="8710" width="34.42578125" style="325" customWidth="1"/>
    <col min="8711" max="8960" width="9.140625" style="325"/>
    <col min="8961" max="8961" width="11" style="325" bestFit="1" customWidth="1"/>
    <col min="8962" max="8962" width="40.42578125" style="325" customWidth="1"/>
    <col min="8963" max="8963" width="11.7109375" style="325" customWidth="1"/>
    <col min="8964" max="8964" width="3.140625" style="325" bestFit="1" customWidth="1"/>
    <col min="8965" max="8965" width="11" style="325" bestFit="1" customWidth="1"/>
    <col min="8966" max="8966" width="34.42578125" style="325" customWidth="1"/>
    <col min="8967" max="9216" width="9.140625" style="325"/>
    <col min="9217" max="9217" width="11" style="325" bestFit="1" customWidth="1"/>
    <col min="9218" max="9218" width="40.42578125" style="325" customWidth="1"/>
    <col min="9219" max="9219" width="11.7109375" style="325" customWidth="1"/>
    <col min="9220" max="9220" width="3.140625" style="325" bestFit="1" customWidth="1"/>
    <col min="9221" max="9221" width="11" style="325" bestFit="1" customWidth="1"/>
    <col min="9222" max="9222" width="34.42578125" style="325" customWidth="1"/>
    <col min="9223" max="9472" width="9.140625" style="325"/>
    <col min="9473" max="9473" width="11" style="325" bestFit="1" customWidth="1"/>
    <col min="9474" max="9474" width="40.42578125" style="325" customWidth="1"/>
    <col min="9475" max="9475" width="11.7109375" style="325" customWidth="1"/>
    <col min="9476" max="9476" width="3.140625" style="325" bestFit="1" customWidth="1"/>
    <col min="9477" max="9477" width="11" style="325" bestFit="1" customWidth="1"/>
    <col min="9478" max="9478" width="34.42578125" style="325" customWidth="1"/>
    <col min="9479" max="9728" width="9.140625" style="325"/>
    <col min="9729" max="9729" width="11" style="325" bestFit="1" customWidth="1"/>
    <col min="9730" max="9730" width="40.42578125" style="325" customWidth="1"/>
    <col min="9731" max="9731" width="11.7109375" style="325" customWidth="1"/>
    <col min="9732" max="9732" width="3.140625" style="325" bestFit="1" customWidth="1"/>
    <col min="9733" max="9733" width="11" style="325" bestFit="1" customWidth="1"/>
    <col min="9734" max="9734" width="34.42578125" style="325" customWidth="1"/>
    <col min="9735" max="9984" width="9.140625" style="325"/>
    <col min="9985" max="9985" width="11" style="325" bestFit="1" customWidth="1"/>
    <col min="9986" max="9986" width="40.42578125" style="325" customWidth="1"/>
    <col min="9987" max="9987" width="11.7109375" style="325" customWidth="1"/>
    <col min="9988" max="9988" width="3.140625" style="325" bestFit="1" customWidth="1"/>
    <col min="9989" max="9989" width="11" style="325" bestFit="1" customWidth="1"/>
    <col min="9990" max="9990" width="34.42578125" style="325" customWidth="1"/>
    <col min="9991" max="10240" width="9.140625" style="325"/>
    <col min="10241" max="10241" width="11" style="325" bestFit="1" customWidth="1"/>
    <col min="10242" max="10242" width="40.42578125" style="325" customWidth="1"/>
    <col min="10243" max="10243" width="11.7109375" style="325" customWidth="1"/>
    <col min="10244" max="10244" width="3.140625" style="325" bestFit="1" customWidth="1"/>
    <col min="10245" max="10245" width="11" style="325" bestFit="1" customWidth="1"/>
    <col min="10246" max="10246" width="34.42578125" style="325" customWidth="1"/>
    <col min="10247" max="10496" width="9.140625" style="325"/>
    <col min="10497" max="10497" width="11" style="325" bestFit="1" customWidth="1"/>
    <col min="10498" max="10498" width="40.42578125" style="325" customWidth="1"/>
    <col min="10499" max="10499" width="11.7109375" style="325" customWidth="1"/>
    <col min="10500" max="10500" width="3.140625" style="325" bestFit="1" customWidth="1"/>
    <col min="10501" max="10501" width="11" style="325" bestFit="1" customWidth="1"/>
    <col min="10502" max="10502" width="34.42578125" style="325" customWidth="1"/>
    <col min="10503" max="10752" width="9.140625" style="325"/>
    <col min="10753" max="10753" width="11" style="325" bestFit="1" customWidth="1"/>
    <col min="10754" max="10754" width="40.42578125" style="325" customWidth="1"/>
    <col min="10755" max="10755" width="11.7109375" style="325" customWidth="1"/>
    <col min="10756" max="10756" width="3.140625" style="325" bestFit="1" customWidth="1"/>
    <col min="10757" max="10757" width="11" style="325" bestFit="1" customWidth="1"/>
    <col min="10758" max="10758" width="34.42578125" style="325" customWidth="1"/>
    <col min="10759" max="11008" width="9.140625" style="325"/>
    <col min="11009" max="11009" width="11" style="325" bestFit="1" customWidth="1"/>
    <col min="11010" max="11010" width="40.42578125" style="325" customWidth="1"/>
    <col min="11011" max="11011" width="11.7109375" style="325" customWidth="1"/>
    <col min="11012" max="11012" width="3.140625" style="325" bestFit="1" customWidth="1"/>
    <col min="11013" max="11013" width="11" style="325" bestFit="1" customWidth="1"/>
    <col min="11014" max="11014" width="34.42578125" style="325" customWidth="1"/>
    <col min="11015" max="11264" width="9.140625" style="325"/>
    <col min="11265" max="11265" width="11" style="325" bestFit="1" customWidth="1"/>
    <col min="11266" max="11266" width="40.42578125" style="325" customWidth="1"/>
    <col min="11267" max="11267" width="11.7109375" style="325" customWidth="1"/>
    <col min="11268" max="11268" width="3.140625" style="325" bestFit="1" customWidth="1"/>
    <col min="11269" max="11269" width="11" style="325" bestFit="1" customWidth="1"/>
    <col min="11270" max="11270" width="34.42578125" style="325" customWidth="1"/>
    <col min="11271" max="11520" width="9.140625" style="325"/>
    <col min="11521" max="11521" width="11" style="325" bestFit="1" customWidth="1"/>
    <col min="11522" max="11522" width="40.42578125" style="325" customWidth="1"/>
    <col min="11523" max="11523" width="11.7109375" style="325" customWidth="1"/>
    <col min="11524" max="11524" width="3.140625" style="325" bestFit="1" customWidth="1"/>
    <col min="11525" max="11525" width="11" style="325" bestFit="1" customWidth="1"/>
    <col min="11526" max="11526" width="34.42578125" style="325" customWidth="1"/>
    <col min="11527" max="11776" width="9.140625" style="325"/>
    <col min="11777" max="11777" width="11" style="325" bestFit="1" customWidth="1"/>
    <col min="11778" max="11778" width="40.42578125" style="325" customWidth="1"/>
    <col min="11779" max="11779" width="11.7109375" style="325" customWidth="1"/>
    <col min="11780" max="11780" width="3.140625" style="325" bestFit="1" customWidth="1"/>
    <col min="11781" max="11781" width="11" style="325" bestFit="1" customWidth="1"/>
    <col min="11782" max="11782" width="34.42578125" style="325" customWidth="1"/>
    <col min="11783" max="12032" width="9.140625" style="325"/>
    <col min="12033" max="12033" width="11" style="325" bestFit="1" customWidth="1"/>
    <col min="12034" max="12034" width="40.42578125" style="325" customWidth="1"/>
    <col min="12035" max="12035" width="11.7109375" style="325" customWidth="1"/>
    <col min="12036" max="12036" width="3.140625" style="325" bestFit="1" customWidth="1"/>
    <col min="12037" max="12037" width="11" style="325" bestFit="1" customWidth="1"/>
    <col min="12038" max="12038" width="34.42578125" style="325" customWidth="1"/>
    <col min="12039" max="12288" width="9.140625" style="325"/>
    <col min="12289" max="12289" width="11" style="325" bestFit="1" customWidth="1"/>
    <col min="12290" max="12290" width="40.42578125" style="325" customWidth="1"/>
    <col min="12291" max="12291" width="11.7109375" style="325" customWidth="1"/>
    <col min="12292" max="12292" width="3.140625" style="325" bestFit="1" customWidth="1"/>
    <col min="12293" max="12293" width="11" style="325" bestFit="1" customWidth="1"/>
    <col min="12294" max="12294" width="34.42578125" style="325" customWidth="1"/>
    <col min="12295" max="12544" width="9.140625" style="325"/>
    <col min="12545" max="12545" width="11" style="325" bestFit="1" customWidth="1"/>
    <col min="12546" max="12546" width="40.42578125" style="325" customWidth="1"/>
    <col min="12547" max="12547" width="11.7109375" style="325" customWidth="1"/>
    <col min="12548" max="12548" width="3.140625" style="325" bestFit="1" customWidth="1"/>
    <col min="12549" max="12549" width="11" style="325" bestFit="1" customWidth="1"/>
    <col min="12550" max="12550" width="34.42578125" style="325" customWidth="1"/>
    <col min="12551" max="12800" width="9.140625" style="325"/>
    <col min="12801" max="12801" width="11" style="325" bestFit="1" customWidth="1"/>
    <col min="12802" max="12802" width="40.42578125" style="325" customWidth="1"/>
    <col min="12803" max="12803" width="11.7109375" style="325" customWidth="1"/>
    <col min="12804" max="12804" width="3.140625" style="325" bestFit="1" customWidth="1"/>
    <col min="12805" max="12805" width="11" style="325" bestFit="1" customWidth="1"/>
    <col min="12806" max="12806" width="34.42578125" style="325" customWidth="1"/>
    <col min="12807" max="13056" width="9.140625" style="325"/>
    <col min="13057" max="13057" width="11" style="325" bestFit="1" customWidth="1"/>
    <col min="13058" max="13058" width="40.42578125" style="325" customWidth="1"/>
    <col min="13059" max="13059" width="11.7109375" style="325" customWidth="1"/>
    <col min="13060" max="13060" width="3.140625" style="325" bestFit="1" customWidth="1"/>
    <col min="13061" max="13061" width="11" style="325" bestFit="1" customWidth="1"/>
    <col min="13062" max="13062" width="34.42578125" style="325" customWidth="1"/>
    <col min="13063" max="13312" width="9.140625" style="325"/>
    <col min="13313" max="13313" width="11" style="325" bestFit="1" customWidth="1"/>
    <col min="13314" max="13314" width="40.42578125" style="325" customWidth="1"/>
    <col min="13315" max="13315" width="11.7109375" style="325" customWidth="1"/>
    <col min="13316" max="13316" width="3.140625" style="325" bestFit="1" customWidth="1"/>
    <col min="13317" max="13317" width="11" style="325" bestFit="1" customWidth="1"/>
    <col min="13318" max="13318" width="34.42578125" style="325" customWidth="1"/>
    <col min="13319" max="13568" width="9.140625" style="325"/>
    <col min="13569" max="13569" width="11" style="325" bestFit="1" customWidth="1"/>
    <col min="13570" max="13570" width="40.42578125" style="325" customWidth="1"/>
    <col min="13571" max="13571" width="11.7109375" style="325" customWidth="1"/>
    <col min="13572" max="13572" width="3.140625" style="325" bestFit="1" customWidth="1"/>
    <col min="13573" max="13573" width="11" style="325" bestFit="1" customWidth="1"/>
    <col min="13574" max="13574" width="34.42578125" style="325" customWidth="1"/>
    <col min="13575" max="13824" width="9.140625" style="325"/>
    <col min="13825" max="13825" width="11" style="325" bestFit="1" customWidth="1"/>
    <col min="13826" max="13826" width="40.42578125" style="325" customWidth="1"/>
    <col min="13827" max="13827" width="11.7109375" style="325" customWidth="1"/>
    <col min="13828" max="13828" width="3.140625" style="325" bestFit="1" customWidth="1"/>
    <col min="13829" max="13829" width="11" style="325" bestFit="1" customWidth="1"/>
    <col min="13830" max="13830" width="34.42578125" style="325" customWidth="1"/>
    <col min="13831" max="14080" width="9.140625" style="325"/>
    <col min="14081" max="14081" width="11" style="325" bestFit="1" customWidth="1"/>
    <col min="14082" max="14082" width="40.42578125" style="325" customWidth="1"/>
    <col min="14083" max="14083" width="11.7109375" style="325" customWidth="1"/>
    <col min="14084" max="14084" width="3.140625" style="325" bestFit="1" customWidth="1"/>
    <col min="14085" max="14085" width="11" style="325" bestFit="1" customWidth="1"/>
    <col min="14086" max="14086" width="34.42578125" style="325" customWidth="1"/>
    <col min="14087" max="14336" width="9.140625" style="325"/>
    <col min="14337" max="14337" width="11" style="325" bestFit="1" customWidth="1"/>
    <col min="14338" max="14338" width="40.42578125" style="325" customWidth="1"/>
    <col min="14339" max="14339" width="11.7109375" style="325" customWidth="1"/>
    <col min="14340" max="14340" width="3.140625" style="325" bestFit="1" customWidth="1"/>
    <col min="14341" max="14341" width="11" style="325" bestFit="1" customWidth="1"/>
    <col min="14342" max="14342" width="34.42578125" style="325" customWidth="1"/>
    <col min="14343" max="14592" width="9.140625" style="325"/>
    <col min="14593" max="14593" width="11" style="325" bestFit="1" customWidth="1"/>
    <col min="14594" max="14594" width="40.42578125" style="325" customWidth="1"/>
    <col min="14595" max="14595" width="11.7109375" style="325" customWidth="1"/>
    <col min="14596" max="14596" width="3.140625" style="325" bestFit="1" customWidth="1"/>
    <col min="14597" max="14597" width="11" style="325" bestFit="1" customWidth="1"/>
    <col min="14598" max="14598" width="34.42578125" style="325" customWidth="1"/>
    <col min="14599" max="14848" width="9.140625" style="325"/>
    <col min="14849" max="14849" width="11" style="325" bestFit="1" customWidth="1"/>
    <col min="14850" max="14850" width="40.42578125" style="325" customWidth="1"/>
    <col min="14851" max="14851" width="11.7109375" style="325" customWidth="1"/>
    <col min="14852" max="14852" width="3.140625" style="325" bestFit="1" customWidth="1"/>
    <col min="14853" max="14853" width="11" style="325" bestFit="1" customWidth="1"/>
    <col min="14854" max="14854" width="34.42578125" style="325" customWidth="1"/>
    <col min="14855" max="15104" width="9.140625" style="325"/>
    <col min="15105" max="15105" width="11" style="325" bestFit="1" customWidth="1"/>
    <col min="15106" max="15106" width="40.42578125" style="325" customWidth="1"/>
    <col min="15107" max="15107" width="11.7109375" style="325" customWidth="1"/>
    <col min="15108" max="15108" width="3.140625" style="325" bestFit="1" customWidth="1"/>
    <col min="15109" max="15109" width="11" style="325" bestFit="1" customWidth="1"/>
    <col min="15110" max="15110" width="34.42578125" style="325" customWidth="1"/>
    <col min="15111" max="15360" width="9.140625" style="325"/>
    <col min="15361" max="15361" width="11" style="325" bestFit="1" customWidth="1"/>
    <col min="15362" max="15362" width="40.42578125" style="325" customWidth="1"/>
    <col min="15363" max="15363" width="11.7109375" style="325" customWidth="1"/>
    <col min="15364" max="15364" width="3.140625" style="325" bestFit="1" customWidth="1"/>
    <col min="15365" max="15365" width="11" style="325" bestFit="1" customWidth="1"/>
    <col min="15366" max="15366" width="34.42578125" style="325" customWidth="1"/>
    <col min="15367" max="15616" width="9.140625" style="325"/>
    <col min="15617" max="15617" width="11" style="325" bestFit="1" customWidth="1"/>
    <col min="15618" max="15618" width="40.42578125" style="325" customWidth="1"/>
    <col min="15619" max="15619" width="11.7109375" style="325" customWidth="1"/>
    <col min="15620" max="15620" width="3.140625" style="325" bestFit="1" customWidth="1"/>
    <col min="15621" max="15621" width="11" style="325" bestFit="1" customWidth="1"/>
    <col min="15622" max="15622" width="34.42578125" style="325" customWidth="1"/>
    <col min="15623" max="15872" width="9.140625" style="325"/>
    <col min="15873" max="15873" width="11" style="325" bestFit="1" customWidth="1"/>
    <col min="15874" max="15874" width="40.42578125" style="325" customWidth="1"/>
    <col min="15875" max="15875" width="11.7109375" style="325" customWidth="1"/>
    <col min="15876" max="15876" width="3.140625" style="325" bestFit="1" customWidth="1"/>
    <col min="15877" max="15877" width="11" style="325" bestFit="1" customWidth="1"/>
    <col min="15878" max="15878" width="34.42578125" style="325" customWidth="1"/>
    <col min="15879" max="16128" width="9.140625" style="325"/>
    <col min="16129" max="16129" width="11" style="325" bestFit="1" customWidth="1"/>
    <col min="16130" max="16130" width="40.42578125" style="325" customWidth="1"/>
    <col min="16131" max="16131" width="11.7109375" style="325" customWidth="1"/>
    <col min="16132" max="16132" width="3.140625" style="325" bestFit="1" customWidth="1"/>
    <col min="16133" max="16133" width="11" style="325" bestFit="1" customWidth="1"/>
    <col min="16134" max="16134" width="34.42578125" style="325" customWidth="1"/>
    <col min="16135" max="16384" width="9.140625" style="325"/>
  </cols>
  <sheetData>
    <row r="1" spans="1:8" s="365" customFormat="1" ht="15.75" x14ac:dyDescent="0.25">
      <c r="A1" s="387" t="s">
        <v>221</v>
      </c>
      <c r="B1" s="387"/>
      <c r="C1" s="387"/>
      <c r="D1" s="387"/>
      <c r="E1" s="364"/>
      <c r="F1" s="364"/>
      <c r="H1" s="366"/>
    </row>
    <row r="2" spans="1:8" s="368" customFormat="1" x14ac:dyDescent="0.2">
      <c r="A2" s="367"/>
      <c r="B2" s="367"/>
      <c r="C2" s="367"/>
      <c r="D2" s="367"/>
      <c r="E2" s="367"/>
      <c r="F2" s="367"/>
      <c r="H2" s="369"/>
    </row>
    <row r="3" spans="1:8" s="372" customFormat="1" x14ac:dyDescent="0.2">
      <c r="A3" s="370" t="s">
        <v>222</v>
      </c>
      <c r="B3" s="371" t="s">
        <v>235</v>
      </c>
      <c r="C3" s="371"/>
      <c r="D3" s="371"/>
      <c r="E3" s="367"/>
    </row>
    <row r="4" spans="1:8" s="372" customFormat="1" x14ac:dyDescent="0.2">
      <c r="A4" s="370" t="s">
        <v>65</v>
      </c>
      <c r="B4" s="371" t="s">
        <v>131</v>
      </c>
      <c r="C4" s="371"/>
      <c r="D4" s="371"/>
      <c r="E4" s="367"/>
    </row>
    <row r="5" spans="1:8" s="372" customFormat="1" x14ac:dyDescent="0.2">
      <c r="A5" s="370" t="s">
        <v>66</v>
      </c>
      <c r="B5" s="373" t="s">
        <v>236</v>
      </c>
      <c r="C5" s="373"/>
      <c r="D5" s="373"/>
      <c r="E5" s="367"/>
    </row>
    <row r="6" spans="1:8" s="372" customFormat="1" x14ac:dyDescent="0.2">
      <c r="A6" s="374"/>
      <c r="B6" s="375"/>
      <c r="C6" s="376"/>
      <c r="D6" s="377"/>
      <c r="E6" s="367"/>
    </row>
    <row r="7" spans="1:8" x14ac:dyDescent="0.2">
      <c r="A7" s="324" t="s">
        <v>67</v>
      </c>
      <c r="B7" s="324"/>
      <c r="C7" s="324"/>
      <c r="D7" s="324"/>
    </row>
    <row r="8" spans="1:8" s="326" customFormat="1" ht="8.1" customHeight="1" x14ac:dyDescent="0.2">
      <c r="B8" s="344"/>
      <c r="C8" s="345"/>
      <c r="D8" s="346"/>
    </row>
    <row r="9" spans="1:8" x14ac:dyDescent="0.2">
      <c r="B9" s="347" t="s">
        <v>68</v>
      </c>
      <c r="C9" s="345"/>
      <c r="D9" s="346"/>
    </row>
    <row r="10" spans="1:8" ht="8.1" customHeight="1" x14ac:dyDescent="0.2">
      <c r="B10" s="348"/>
      <c r="C10" s="345"/>
      <c r="D10" s="346"/>
    </row>
    <row r="11" spans="1:8" x14ac:dyDescent="0.2">
      <c r="A11" s="324" t="s">
        <v>69</v>
      </c>
      <c r="B11" s="324"/>
      <c r="C11" s="324"/>
      <c r="D11" s="324"/>
    </row>
    <row r="12" spans="1:8" s="326" customFormat="1" ht="6" x14ac:dyDescent="0.15">
      <c r="B12" s="349"/>
      <c r="C12" s="350"/>
      <c r="D12" s="351"/>
    </row>
    <row r="13" spans="1:8" x14ac:dyDescent="0.2">
      <c r="B13" s="347" t="s">
        <v>70</v>
      </c>
      <c r="C13" s="350"/>
      <c r="D13" s="351"/>
    </row>
    <row r="14" spans="1:8" ht="8.1" customHeight="1" x14ac:dyDescent="0.2">
      <c r="B14" s="329"/>
      <c r="D14" s="352"/>
      <c r="E14" s="329"/>
      <c r="F14" s="329"/>
    </row>
    <row r="15" spans="1:8" x14ac:dyDescent="0.2">
      <c r="A15" s="324" t="s">
        <v>71</v>
      </c>
      <c r="B15" s="324"/>
      <c r="C15" s="324"/>
      <c r="D15" s="324"/>
    </row>
    <row r="16" spans="1:8" s="326" customFormat="1" ht="6" x14ac:dyDescent="0.15">
      <c r="B16" s="349"/>
      <c r="C16" s="350"/>
      <c r="D16" s="353"/>
    </row>
    <row r="17" spans="1:6" x14ac:dyDescent="0.2">
      <c r="A17" s="342"/>
      <c r="B17" s="330" t="s">
        <v>72</v>
      </c>
      <c r="C17" s="331">
        <v>3.5</v>
      </c>
      <c r="D17" s="354" t="s">
        <v>44</v>
      </c>
      <c r="F17" s="332"/>
    </row>
    <row r="18" spans="1:6" x14ac:dyDescent="0.2">
      <c r="A18" s="342"/>
      <c r="B18" s="330" t="s">
        <v>73</v>
      </c>
      <c r="C18" s="331">
        <v>0.5</v>
      </c>
      <c r="D18" s="354" t="s">
        <v>44</v>
      </c>
      <c r="F18" s="332"/>
    </row>
    <row r="19" spans="1:6" x14ac:dyDescent="0.2">
      <c r="A19" s="342"/>
      <c r="B19" s="330" t="s">
        <v>74</v>
      </c>
      <c r="C19" s="331">
        <v>0.5</v>
      </c>
      <c r="D19" s="354" t="s">
        <v>44</v>
      </c>
      <c r="F19" s="332"/>
    </row>
    <row r="20" spans="1:6" x14ac:dyDescent="0.2">
      <c r="A20" s="342"/>
      <c r="B20" s="330" t="s">
        <v>75</v>
      </c>
      <c r="C20" s="331">
        <v>0.4</v>
      </c>
      <c r="D20" s="354" t="s">
        <v>44</v>
      </c>
      <c r="F20" s="332"/>
    </row>
    <row r="21" spans="1:6" ht="8.1" customHeight="1" x14ac:dyDescent="0.2">
      <c r="A21" s="335"/>
      <c r="B21" s="333"/>
      <c r="C21" s="334"/>
      <c r="D21" s="355"/>
      <c r="E21" s="335"/>
      <c r="F21" s="332"/>
    </row>
    <row r="22" spans="1:6" x14ac:dyDescent="0.2">
      <c r="A22" s="342"/>
      <c r="B22" s="330" t="s">
        <v>76</v>
      </c>
      <c r="C22" s="331">
        <v>4</v>
      </c>
      <c r="D22" s="354" t="s">
        <v>44</v>
      </c>
      <c r="F22" s="332"/>
    </row>
    <row r="23" spans="1:6" ht="8.1" customHeight="1" x14ac:dyDescent="0.2">
      <c r="C23" s="328"/>
      <c r="D23" s="356"/>
    </row>
    <row r="24" spans="1:6" ht="12.75" customHeight="1" x14ac:dyDescent="0.2">
      <c r="A24" s="324" t="s">
        <v>77</v>
      </c>
      <c r="B24" s="324"/>
      <c r="C24" s="324"/>
      <c r="D24" s="324"/>
    </row>
    <row r="25" spans="1:6" ht="8.1" customHeight="1" x14ac:dyDescent="0.2">
      <c r="A25" s="343"/>
      <c r="B25" s="343"/>
      <c r="C25" s="343"/>
      <c r="D25" s="343"/>
    </row>
    <row r="26" spans="1:6" ht="12.75" customHeight="1" x14ac:dyDescent="0.2">
      <c r="A26" s="343"/>
      <c r="B26" s="336" t="s">
        <v>78</v>
      </c>
      <c r="C26" s="337">
        <f>C29+C31+C32+C33</f>
        <v>13.15</v>
      </c>
      <c r="D26" s="357" t="s">
        <v>44</v>
      </c>
    </row>
    <row r="27" spans="1:6" ht="12.75" customHeight="1" x14ac:dyDescent="0.2">
      <c r="A27" s="343"/>
      <c r="B27" s="343"/>
      <c r="C27" s="343"/>
      <c r="D27" s="343"/>
    </row>
    <row r="28" spans="1:6" ht="13.5" customHeight="1" x14ac:dyDescent="0.2">
      <c r="A28" s="343"/>
      <c r="B28" s="338" t="s">
        <v>223</v>
      </c>
      <c r="C28" s="331">
        <v>100</v>
      </c>
      <c r="D28" s="357" t="s">
        <v>44</v>
      </c>
    </row>
    <row r="29" spans="1:6" ht="12.75" customHeight="1" x14ac:dyDescent="0.2">
      <c r="A29" s="343"/>
      <c r="B29" s="338" t="s">
        <v>224</v>
      </c>
      <c r="C29" s="331">
        <v>5</v>
      </c>
      <c r="D29" s="357" t="s">
        <v>44</v>
      </c>
    </row>
    <row r="30" spans="1:6" s="326" customFormat="1" ht="8.1" customHeight="1" x14ac:dyDescent="0.15">
      <c r="B30" s="349"/>
      <c r="C30" s="327"/>
      <c r="D30" s="358"/>
    </row>
    <row r="31" spans="1:6" x14ac:dyDescent="0.2">
      <c r="B31" s="338" t="s">
        <v>79</v>
      </c>
      <c r="C31" s="339">
        <v>3</v>
      </c>
      <c r="D31" s="359" t="s">
        <v>44</v>
      </c>
      <c r="F31" s="332"/>
    </row>
    <row r="32" spans="1:6" ht="12.75" customHeight="1" x14ac:dyDescent="0.2">
      <c r="B32" s="338" t="s">
        <v>80</v>
      </c>
      <c r="C32" s="339">
        <v>0.65</v>
      </c>
      <c r="D32" s="359" t="s">
        <v>44</v>
      </c>
    </row>
    <row r="33" spans="1:6" ht="12.75" customHeight="1" x14ac:dyDescent="0.2">
      <c r="B33" s="338" t="s">
        <v>81</v>
      </c>
      <c r="C33" s="339">
        <f>IF(B9="Com Desoneração",4.5,0)</f>
        <v>4.5</v>
      </c>
      <c r="D33" s="354" t="s">
        <v>44</v>
      </c>
    </row>
    <row r="34" spans="1:6" ht="8.1" customHeight="1" x14ac:dyDescent="0.2">
      <c r="D34" s="352"/>
    </row>
    <row r="35" spans="1:6" x14ac:dyDescent="0.2">
      <c r="A35" s="324" t="s">
        <v>82</v>
      </c>
      <c r="B35" s="324"/>
      <c r="C35" s="324"/>
      <c r="D35" s="324"/>
    </row>
    <row r="36" spans="1:6" s="326" customFormat="1" ht="6" x14ac:dyDescent="0.15">
      <c r="B36" s="349"/>
      <c r="C36" s="350"/>
      <c r="D36" s="351"/>
    </row>
    <row r="37" spans="1:6" ht="12.75" customHeight="1" x14ac:dyDescent="0.2">
      <c r="B37" s="328" t="s">
        <v>225</v>
      </c>
      <c r="C37" s="378">
        <f>ROUND((((1+($C$17/100)+($C$19/100)+($C$18/100))*(1+($C$20/100))*(1+($C$22/100)))/(1-$C$26/100)-1),4)</f>
        <v>0.25640000000000002</v>
      </c>
      <c r="D37" s="379"/>
      <c r="E37" s="360" t="str">
        <f>[3]Auxiliar!A17</f>
        <v>Atende</v>
      </c>
      <c r="F37" s="361"/>
    </row>
    <row r="38" spans="1:6" ht="12.75" customHeight="1" x14ac:dyDescent="0.2">
      <c r="B38" s="329" t="s">
        <v>83</v>
      </c>
      <c r="C38" s="380"/>
      <c r="D38" s="381"/>
      <c r="F38" s="362"/>
    </row>
    <row r="39" spans="1:6" x14ac:dyDescent="0.2">
      <c r="C39" s="363"/>
    </row>
    <row r="40" spans="1:6" x14ac:dyDescent="0.2">
      <c r="A40" s="341" t="s">
        <v>226</v>
      </c>
    </row>
    <row r="41" spans="1:6" x14ac:dyDescent="0.2">
      <c r="A41" s="341" t="str">
        <f>CONCATENATE("do ISS para ", B13," é de ",C28," %",", com a respectiva alíquota de ",C29,"  %")</f>
        <v>do ISS para Rodovias e Ferrovias é de 100 %, com a respectiva alíquota de 5  %</v>
      </c>
    </row>
    <row r="42" spans="1:6" x14ac:dyDescent="0.2">
      <c r="A42" s="341"/>
    </row>
    <row r="43" spans="1:6" x14ac:dyDescent="0.2">
      <c r="A43" s="382" t="s">
        <v>227</v>
      </c>
      <c r="B43" s="383"/>
      <c r="C43" s="384"/>
      <c r="D43" s="384"/>
    </row>
    <row r="44" spans="1:6" x14ac:dyDescent="0.2">
      <c r="A44" s="382" t="str">
        <f>CONCATENATE("elaboração do orçamento foi ",B9,", e que esta é a alternativa mais adequada para ")</f>
        <v xml:space="preserve">elaboração do orçamento foi Com Desoneração, e que esta é a alternativa mais adequada para </v>
      </c>
      <c r="C44" s="384"/>
      <c r="D44" s="384"/>
    </row>
    <row r="45" spans="1:6" x14ac:dyDescent="0.2">
      <c r="A45" s="382" t="s">
        <v>228</v>
      </c>
      <c r="C45" s="384"/>
      <c r="D45" s="384"/>
    </row>
    <row r="49" spans="1:4" x14ac:dyDescent="0.2">
      <c r="A49" s="342" t="s">
        <v>233</v>
      </c>
      <c r="B49" s="385" t="s">
        <v>111</v>
      </c>
    </row>
    <row r="50" spans="1:4" x14ac:dyDescent="0.2">
      <c r="A50" s="342" t="s">
        <v>234</v>
      </c>
      <c r="B50" s="386" t="s">
        <v>189</v>
      </c>
    </row>
    <row r="53" spans="1:4" x14ac:dyDescent="0.2">
      <c r="C53" s="325"/>
      <c r="D53" s="325"/>
    </row>
    <row r="55" spans="1:4" x14ac:dyDescent="0.2">
      <c r="B55" s="385" t="s">
        <v>229</v>
      </c>
    </row>
    <row r="56" spans="1:4" x14ac:dyDescent="0.2">
      <c r="A56" s="342" t="s">
        <v>230</v>
      </c>
      <c r="B56" s="386" t="s">
        <v>231</v>
      </c>
    </row>
    <row r="57" spans="1:4" x14ac:dyDescent="0.2">
      <c r="A57" s="342" t="s">
        <v>232</v>
      </c>
      <c r="B57" s="386" t="s">
        <v>237</v>
      </c>
    </row>
  </sheetData>
  <protectedRanges>
    <protectedRange sqref="C17:C20" name="Intervalo1"/>
    <protectedRange sqref="C21:C22 C31:C33" name="Intervalo2"/>
  </protectedRanges>
  <mergeCells count="9">
    <mergeCell ref="A35:D35"/>
    <mergeCell ref="C37:D38"/>
    <mergeCell ref="A1:D1"/>
    <mergeCell ref="B3:D3"/>
    <mergeCell ref="B4:D4"/>
    <mergeCell ref="A7:D7"/>
    <mergeCell ref="A11:D11"/>
    <mergeCell ref="A15:D15"/>
    <mergeCell ref="A24:D24"/>
  </mergeCells>
  <conditionalFormatting sqref="E37:F37">
    <cfRule type="cellIs" dxfId="0" priority="1" stopIfTrue="1" operator="equal">
      <formula>"Atende"</formula>
    </cfRule>
  </conditionalFormatting>
  <dataValidations count="4">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s>
  <pageMargins left="0.511811024" right="0.511811024" top="0.78740157499999996" bottom="0.78740157499999996" header="0.31496062000000002" footer="0.31496062000000002"/>
  <pageSetup paperSize="9" orientation="portrait" horizontalDpi="0" verticalDpi="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9"/>
  <sheetViews>
    <sheetView view="pageBreakPreview" zoomScaleNormal="85" zoomScaleSheetLayoutView="100" workbookViewId="0">
      <selection activeCell="E8" sqref="E8:G8"/>
    </sheetView>
  </sheetViews>
  <sheetFormatPr defaultRowHeight="15" x14ac:dyDescent="0.25"/>
  <cols>
    <col min="1" max="1" width="10.42578125" bestFit="1" customWidth="1"/>
    <col min="2" max="2" width="42" customWidth="1"/>
    <col min="3" max="3" width="19" customWidth="1"/>
    <col min="4" max="7" width="15.28515625" customWidth="1"/>
    <col min="8" max="8" width="14.28515625" bestFit="1" customWidth="1"/>
    <col min="10" max="12" width="9.140625" customWidth="1"/>
  </cols>
  <sheetData>
    <row r="1" spans="1:12" ht="24" customHeight="1" x14ac:dyDescent="0.25">
      <c r="A1" s="307" t="s">
        <v>171</v>
      </c>
      <c r="B1" s="308"/>
      <c r="C1" s="308"/>
      <c r="D1" s="308"/>
      <c r="E1" s="308"/>
      <c r="F1" s="308"/>
      <c r="G1" s="315"/>
      <c r="H1" s="315"/>
    </row>
    <row r="2" spans="1:12" ht="20.25" customHeight="1" x14ac:dyDescent="0.25">
      <c r="A2" s="133" t="s">
        <v>65</v>
      </c>
      <c r="B2" s="309" t="s">
        <v>193</v>
      </c>
      <c r="C2" s="310"/>
      <c r="D2" s="310"/>
      <c r="E2" s="310"/>
      <c r="F2" s="310"/>
      <c r="G2" s="315"/>
      <c r="H2" s="315"/>
    </row>
    <row r="3" spans="1:12" ht="17.25" customHeight="1" x14ac:dyDescent="0.25">
      <c r="A3" s="134" t="s">
        <v>172</v>
      </c>
      <c r="B3" s="311" t="s">
        <v>203</v>
      </c>
      <c r="C3" s="312"/>
      <c r="D3" s="312"/>
      <c r="E3" s="312"/>
      <c r="F3" s="312"/>
      <c r="G3" s="315"/>
      <c r="H3" s="315"/>
    </row>
    <row r="4" spans="1:12" ht="15.75" customHeight="1" x14ac:dyDescent="0.25">
      <c r="A4" s="313" t="s">
        <v>194</v>
      </c>
      <c r="B4" s="314"/>
      <c r="C4" s="314"/>
      <c r="D4" s="314"/>
      <c r="E4" s="314"/>
      <c r="F4" s="314"/>
      <c r="G4" s="315"/>
      <c r="H4" s="315"/>
    </row>
    <row r="5" spans="1:12" ht="18" x14ac:dyDescent="0.25">
      <c r="A5" s="304" t="s">
        <v>173</v>
      </c>
      <c r="B5" s="305"/>
      <c r="C5" s="305"/>
      <c r="D5" s="305"/>
      <c r="E5" s="305"/>
      <c r="F5" s="305"/>
      <c r="G5" s="305"/>
      <c r="H5" s="306"/>
    </row>
    <row r="6" spans="1:12" s="138" customFormat="1" ht="40.5" customHeight="1" x14ac:dyDescent="0.25">
      <c r="A6" s="135" t="s">
        <v>96</v>
      </c>
      <c r="B6" s="135" t="s">
        <v>174</v>
      </c>
      <c r="C6" s="135" t="s">
        <v>175</v>
      </c>
      <c r="D6" s="136" t="s">
        <v>176</v>
      </c>
      <c r="E6" s="137" t="s">
        <v>177</v>
      </c>
      <c r="F6" s="135" t="s">
        <v>178</v>
      </c>
      <c r="G6" s="135" t="s">
        <v>179</v>
      </c>
      <c r="H6" s="135" t="s">
        <v>109</v>
      </c>
      <c r="J6" s="138" t="s">
        <v>177</v>
      </c>
      <c r="K6" s="138" t="s">
        <v>178</v>
      </c>
      <c r="L6" s="138" t="s">
        <v>179</v>
      </c>
    </row>
    <row r="7" spans="1:12" ht="20.100000000000001" customHeight="1" x14ac:dyDescent="0.25">
      <c r="A7" s="168">
        <f>ORÇAM.TRANSP.!A18</f>
        <v>1</v>
      </c>
      <c r="B7" s="139" t="str">
        <f>VLOOKUP(A7,TRANSP,4,FALSE)</f>
        <v>TRANSPORTE</v>
      </c>
      <c r="C7" s="140">
        <f>VLOOKUP(A7,TRANSP,8,0)</f>
        <v>169868.73</v>
      </c>
      <c r="D7" s="141">
        <f>C7/$C$9</f>
        <v>1</v>
      </c>
      <c r="E7" s="176">
        <f>(E8/$C$7)</f>
        <v>0.33333333333333331</v>
      </c>
      <c r="F7" s="176">
        <f t="shared" ref="F7:G7" si="0">(F8/$C$7)</f>
        <v>0.33333333333333331</v>
      </c>
      <c r="G7" s="176">
        <f t="shared" si="0"/>
        <v>0.33333333333333331</v>
      </c>
      <c r="H7" s="144">
        <f>SUM(E7:G7)</f>
        <v>1</v>
      </c>
      <c r="J7" s="145">
        <f>E7*$D7</f>
        <v>0.33333333333333331</v>
      </c>
      <c r="K7" s="145">
        <f>F7*$D7</f>
        <v>0.33333333333333331</v>
      </c>
      <c r="L7" s="145">
        <f>G7*$D7</f>
        <v>0.33333333333333331</v>
      </c>
    </row>
    <row r="8" spans="1:12" s="4" customFormat="1" ht="20.100000000000001" customHeight="1" x14ac:dyDescent="0.25">
      <c r="A8" s="146"/>
      <c r="B8" s="146"/>
      <c r="C8" s="140"/>
      <c r="D8" s="147"/>
      <c r="E8" s="148">
        <f>$C$7/3</f>
        <v>56622.91</v>
      </c>
      <c r="F8" s="148">
        <f t="shared" ref="F8:G8" si="1">$C$7/3</f>
        <v>56622.91</v>
      </c>
      <c r="G8" s="148">
        <f t="shared" si="1"/>
        <v>56622.91</v>
      </c>
      <c r="H8" s="149">
        <f>SUM(E8:G8)</f>
        <v>169868.73</v>
      </c>
    </row>
    <row r="9" spans="1:12" ht="20.100000000000001" customHeight="1" x14ac:dyDescent="0.25">
      <c r="A9" s="297" t="s">
        <v>109</v>
      </c>
      <c r="B9" s="297"/>
      <c r="C9" s="150">
        <f>SUM(C7:C8)</f>
        <v>169868.73</v>
      </c>
      <c r="D9" s="151">
        <f>SUM(D7:D8)</f>
        <v>1</v>
      </c>
      <c r="E9" s="152"/>
      <c r="F9" s="152"/>
      <c r="G9" s="152"/>
      <c r="H9" s="2"/>
      <c r="I9" s="153"/>
      <c r="J9" s="145"/>
      <c r="K9" s="145"/>
    </row>
    <row r="10" spans="1:12" x14ac:dyDescent="0.25">
      <c r="A10" s="298" t="s">
        <v>183</v>
      </c>
      <c r="B10" s="299"/>
      <c r="C10" s="299"/>
      <c r="D10" s="154" t="s">
        <v>184</v>
      </c>
      <c r="E10" s="155">
        <f>SUM(J7:J8)</f>
        <v>0.33333333333333331</v>
      </c>
      <c r="F10" s="156">
        <f>SUM(K7:K8)</f>
        <v>0.33333333333333331</v>
      </c>
      <c r="G10" s="156">
        <f>SUM(L7:L8)</f>
        <v>0.33333333333333331</v>
      </c>
      <c r="H10" s="156">
        <f>SUM(E10:G10)</f>
        <v>1</v>
      </c>
    </row>
    <row r="11" spans="1:12" x14ac:dyDescent="0.25">
      <c r="A11" s="298" t="s">
        <v>185</v>
      </c>
      <c r="B11" s="299"/>
      <c r="C11" s="299"/>
      <c r="D11" s="154" t="s">
        <v>186</v>
      </c>
      <c r="E11" s="157">
        <f t="shared" ref="E11:G11" si="2">E10*$C$9</f>
        <v>56622.91</v>
      </c>
      <c r="F11" s="149">
        <f t="shared" si="2"/>
        <v>56622.91</v>
      </c>
      <c r="G11" s="149">
        <f t="shared" si="2"/>
        <v>56622.91</v>
      </c>
      <c r="J11" s="153"/>
      <c r="K11" s="5"/>
    </row>
    <row r="12" spans="1:12" x14ac:dyDescent="0.25">
      <c r="A12" s="300" t="s">
        <v>187</v>
      </c>
      <c r="B12" s="301"/>
      <c r="C12" s="301"/>
      <c r="D12" s="154" t="s">
        <v>184</v>
      </c>
      <c r="E12" s="158">
        <f>E10</f>
        <v>0.33333333333333331</v>
      </c>
      <c r="F12" s="159">
        <f>F10+E12</f>
        <v>0.66666666666666663</v>
      </c>
      <c r="G12" s="159">
        <f t="shared" ref="G12:G13" si="3">G10+F12</f>
        <v>1</v>
      </c>
      <c r="J12" s="153"/>
      <c r="K12" s="5"/>
    </row>
    <row r="13" spans="1:12" x14ac:dyDescent="0.25">
      <c r="A13" s="298" t="s">
        <v>188</v>
      </c>
      <c r="B13" s="299"/>
      <c r="C13" s="299"/>
      <c r="D13" s="154" t="s">
        <v>186</v>
      </c>
      <c r="E13" s="160">
        <f>E11</f>
        <v>56622.91</v>
      </c>
      <c r="F13" s="161">
        <f>F11+E13</f>
        <v>113245.82</v>
      </c>
      <c r="G13" s="161">
        <f t="shared" si="3"/>
        <v>169868.73</v>
      </c>
    </row>
    <row r="16" spans="1:12" x14ac:dyDescent="0.25">
      <c r="J16" s="162"/>
    </row>
    <row r="17" spans="3:7" x14ac:dyDescent="0.25">
      <c r="C17" s="302" t="s">
        <v>111</v>
      </c>
      <c r="D17" s="303"/>
      <c r="E17" s="17"/>
      <c r="F17" s="17"/>
      <c r="G17" s="17"/>
    </row>
    <row r="18" spans="3:7" x14ac:dyDescent="0.25">
      <c r="C18" s="295" t="s">
        <v>129</v>
      </c>
      <c r="D18" s="296"/>
      <c r="E18" s="1"/>
      <c r="F18" s="1"/>
      <c r="G18" s="1"/>
    </row>
    <row r="19" spans="3:7" x14ac:dyDescent="0.25">
      <c r="C19" s="295" t="s">
        <v>189</v>
      </c>
      <c r="D19" s="296"/>
      <c r="E19" s="1"/>
      <c r="F19" s="1"/>
      <c r="G19" s="1"/>
    </row>
  </sheetData>
  <mergeCells count="14">
    <mergeCell ref="A5:H5"/>
    <mergeCell ref="A1:F1"/>
    <mergeCell ref="B2:F2"/>
    <mergeCell ref="B3:F3"/>
    <mergeCell ref="A4:F4"/>
    <mergeCell ref="G1:H4"/>
    <mergeCell ref="C18:D18"/>
    <mergeCell ref="C19:D19"/>
    <mergeCell ref="A9:B9"/>
    <mergeCell ref="A10:C10"/>
    <mergeCell ref="A11:C11"/>
    <mergeCell ref="A12:C12"/>
    <mergeCell ref="A13:C13"/>
    <mergeCell ref="C17:D17"/>
  </mergeCells>
  <conditionalFormatting sqref="H7:H8">
    <cfRule type="cellIs" dxfId="29" priority="7" operator="equal">
      <formula>1</formula>
    </cfRule>
  </conditionalFormatting>
  <conditionalFormatting sqref="G13">
    <cfRule type="cellIs" dxfId="28" priority="2" operator="equal">
      <formula>$C$9</formula>
    </cfRule>
  </conditionalFormatting>
  <conditionalFormatting sqref="H8">
    <cfRule type="cellIs" dxfId="27" priority="1" operator="equal">
      <formula>$C$7</formula>
    </cfRule>
  </conditionalFormatting>
  <pageMargins left="0.511811024" right="0.511811024" top="0.78740157499999996" bottom="0.78740157499999996" header="0.31496062000000002" footer="0.31496062000000002"/>
  <pageSetup paperSize="9" scale="92" fitToHeight="0" orientation="landscape" horizontalDpi="0" verticalDpi="0" r:id="rId1"/>
  <drawing r:id="rId2"/>
  <extLst>
    <ext xmlns:x14="http://schemas.microsoft.com/office/spreadsheetml/2009/9/main" uri="{78C0D931-6437-407d-A8EE-F0AAD7539E65}">
      <x14:conditionalFormattings>
        <x14:conditionalFormatting xmlns:xm="http://schemas.microsoft.com/office/excel/2006/main">
          <x14:cfRule type="cellIs" priority="3" operator="equal" id="{9A4A6618-DF89-482F-A7CC-9E23B649EC23}">
            <xm:f>ORÇAM.TRANSP.!$H$21</xm:f>
            <x14:dxf>
              <font>
                <b/>
                <i val="0"/>
                <color theme="1"/>
              </font>
              <fill>
                <patternFill>
                  <bgColor rgb="FFFFFF00"/>
                </patternFill>
              </fill>
            </x14:dxf>
          </x14:cfRule>
          <x14:cfRule type="cellIs" priority="4" operator="equal" id="{6F3EF07E-2180-4D11-88D1-2B13CFE9BC22}">
            <xm:f>ORÇAM.TRANSP.!$H$21</xm:f>
            <x14:dxf>
              <fill>
                <patternFill>
                  <bgColor rgb="FFFFFF00"/>
                </patternFill>
              </fill>
            </x14:dxf>
          </x14:cfRule>
          <x14:cfRule type="cellIs" priority="5" operator="equal" id="{ABF7B680-607C-434F-8956-EF18F895A43F}">
            <xm:f>ORÇAM.TRANSP.!$H$21</xm:f>
            <x14:dxf>
              <font>
                <color rgb="FF9C0006"/>
              </font>
              <fill>
                <patternFill>
                  <bgColor rgb="FFFFC7CE"/>
                </patternFill>
              </fill>
            </x14:dxf>
          </x14:cfRule>
          <x14:cfRule type="cellIs" priority="8" operator="equal" id="{0CE89A9A-B4ED-4D8E-A391-59E274E3BA4C}">
            <xm:f>'\\planejamento03\Engenharia\Fiscalização O.P. Publicos\RODOVIÁRIA\CAIXA\[ORÇAMENTO RODOVIÁRIA DESONERADA.xlsx]ORÇAMENTO'!#REF!</xm:f>
            <x14:dxf>
              <fill>
                <patternFill>
                  <bgColor rgb="FFFFFF00"/>
                </patternFill>
              </fill>
            </x14:dxf>
          </x14:cfRule>
          <xm:sqref>C9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5"/>
  <sheetViews>
    <sheetView view="pageBreakPreview" zoomScale="85" zoomScaleNormal="85" zoomScaleSheetLayoutView="85" workbookViewId="0">
      <selection activeCell="G22" sqref="G22:G24"/>
    </sheetView>
  </sheetViews>
  <sheetFormatPr defaultRowHeight="15" x14ac:dyDescent="0.25"/>
  <cols>
    <col min="1" max="1" width="10.42578125" bestFit="1" customWidth="1"/>
    <col min="2" max="2" width="42" customWidth="1"/>
    <col min="3" max="3" width="19" customWidth="1"/>
    <col min="4" max="10" width="15.28515625" customWidth="1"/>
    <col min="11" max="11" width="14.42578125" bestFit="1" customWidth="1"/>
    <col min="13" max="16" width="9.140625" customWidth="1"/>
    <col min="17" max="18" width="9.28515625" bestFit="1" customWidth="1"/>
  </cols>
  <sheetData>
    <row r="1" spans="1:18" ht="24" customHeight="1" x14ac:dyDescent="0.25">
      <c r="A1" s="307" t="s">
        <v>171</v>
      </c>
      <c r="B1" s="308"/>
      <c r="C1" s="308"/>
      <c r="D1" s="308"/>
      <c r="E1" s="308"/>
      <c r="F1" s="308"/>
      <c r="G1" s="308"/>
      <c r="H1" s="308"/>
      <c r="I1" s="308"/>
      <c r="J1" s="308"/>
      <c r="K1" s="317"/>
    </row>
    <row r="2" spans="1:18" ht="20.25" customHeight="1" x14ac:dyDescent="0.25">
      <c r="A2" s="133" t="s">
        <v>65</v>
      </c>
      <c r="B2" s="320" t="s">
        <v>136</v>
      </c>
      <c r="C2" s="321"/>
      <c r="D2" s="321"/>
      <c r="E2" s="321"/>
      <c r="F2" s="321"/>
      <c r="G2" s="321"/>
      <c r="H2" s="321"/>
      <c r="I2" s="321"/>
      <c r="J2" s="321"/>
      <c r="K2" s="318"/>
    </row>
    <row r="3" spans="1:18" ht="17.25" customHeight="1" x14ac:dyDescent="0.25">
      <c r="A3" s="134" t="s">
        <v>172</v>
      </c>
      <c r="B3" s="322" t="s">
        <v>203</v>
      </c>
      <c r="C3" s="323"/>
      <c r="D3" s="323"/>
      <c r="E3" s="323"/>
      <c r="F3" s="323"/>
      <c r="G3" s="323"/>
      <c r="H3" s="323"/>
      <c r="I3" s="323"/>
      <c r="J3" s="323"/>
      <c r="K3" s="318"/>
    </row>
    <row r="4" spans="1:18" ht="15.75" customHeight="1" thickBot="1" x14ac:dyDescent="0.3">
      <c r="A4" s="313" t="s">
        <v>196</v>
      </c>
      <c r="B4" s="314"/>
      <c r="C4" s="314"/>
      <c r="D4" s="314"/>
      <c r="E4" s="314"/>
      <c r="F4" s="314"/>
      <c r="G4" s="314"/>
      <c r="H4" s="314"/>
      <c r="I4" s="314"/>
      <c r="J4" s="314"/>
      <c r="K4" s="319"/>
    </row>
    <row r="5" spans="1:18" ht="18" x14ac:dyDescent="0.25">
      <c r="A5" s="304" t="s">
        <v>173</v>
      </c>
      <c r="B5" s="305"/>
      <c r="C5" s="305"/>
      <c r="D5" s="305"/>
      <c r="E5" s="305"/>
      <c r="F5" s="305"/>
      <c r="G5" s="305"/>
      <c r="H5" s="305"/>
      <c r="I5" s="305"/>
      <c r="J5" s="305"/>
      <c r="K5" s="316"/>
    </row>
    <row r="6" spans="1:18" s="138" customFormat="1" ht="40.5" customHeight="1" x14ac:dyDescent="0.25">
      <c r="A6" s="135" t="s">
        <v>96</v>
      </c>
      <c r="B6" s="135" t="s">
        <v>174</v>
      </c>
      <c r="C6" s="135" t="s">
        <v>175</v>
      </c>
      <c r="D6" s="136" t="s">
        <v>176</v>
      </c>
      <c r="E6" s="137" t="s">
        <v>180</v>
      </c>
      <c r="F6" s="137" t="s">
        <v>181</v>
      </c>
      <c r="G6" s="137" t="s">
        <v>182</v>
      </c>
      <c r="H6" s="137" t="s">
        <v>197</v>
      </c>
      <c r="I6" s="137" t="s">
        <v>198</v>
      </c>
      <c r="J6" s="137" t="s">
        <v>199</v>
      </c>
      <c r="K6" s="135" t="s">
        <v>109</v>
      </c>
      <c r="M6" s="138" t="s">
        <v>177</v>
      </c>
      <c r="N6" s="138" t="s">
        <v>178</v>
      </c>
      <c r="O6" s="138" t="s">
        <v>179</v>
      </c>
      <c r="P6" s="138" t="s">
        <v>180</v>
      </c>
      <c r="Q6" s="138" t="s">
        <v>181</v>
      </c>
      <c r="R6" s="138" t="s">
        <v>182</v>
      </c>
    </row>
    <row r="7" spans="1:18" ht="20.100000000000001" customHeight="1" x14ac:dyDescent="0.25">
      <c r="A7" s="139">
        <v>1</v>
      </c>
      <c r="B7" s="139" t="str">
        <f>VLOOKUP(A7,orçamento,4,FALSE)</f>
        <v>SRVIÇOS PRELIMINARES</v>
      </c>
      <c r="C7" s="140">
        <f>VLOOKUP(A7,orçamento,9,0)</f>
        <v>1083.9000000000001</v>
      </c>
      <c r="D7" s="141">
        <f>C7/$C$15</f>
        <v>9.8216347988340901E-3</v>
      </c>
      <c r="E7" s="142">
        <v>1</v>
      </c>
      <c r="F7" s="143"/>
      <c r="G7" s="143"/>
      <c r="H7" s="143"/>
      <c r="I7" s="143"/>
      <c r="J7" s="143"/>
      <c r="K7" s="144">
        <f t="shared" ref="K7:K14" si="0">SUM(E7:J7)</f>
        <v>1</v>
      </c>
      <c r="M7" s="145">
        <f t="shared" ref="M7:R7" si="1">E7*$D7</f>
        <v>9.8216347988340901E-3</v>
      </c>
      <c r="N7" s="145">
        <f t="shared" si="1"/>
        <v>0</v>
      </c>
      <c r="O7" s="145">
        <f t="shared" si="1"/>
        <v>0</v>
      </c>
      <c r="P7" s="145">
        <f t="shared" si="1"/>
        <v>0</v>
      </c>
      <c r="Q7" s="145">
        <f t="shared" si="1"/>
        <v>0</v>
      </c>
      <c r="R7" s="145">
        <f t="shared" si="1"/>
        <v>0</v>
      </c>
    </row>
    <row r="8" spans="1:18" s="4" customFormat="1" ht="20.100000000000001" customHeight="1" x14ac:dyDescent="0.25">
      <c r="A8" s="146"/>
      <c r="B8" s="146"/>
      <c r="C8" s="140"/>
      <c r="D8" s="147"/>
      <c r="E8" s="148">
        <f t="shared" ref="E8" si="2">ROUND(E7*$D7*$C$15,2)</f>
        <v>1083.9000000000001</v>
      </c>
      <c r="F8" s="140"/>
      <c r="G8" s="140"/>
      <c r="H8" s="140"/>
      <c r="I8" s="140"/>
      <c r="J8" s="140"/>
      <c r="K8" s="170">
        <f t="shared" si="0"/>
        <v>1083.9000000000001</v>
      </c>
    </row>
    <row r="9" spans="1:18" ht="20.100000000000001" customHeight="1" x14ac:dyDescent="0.25">
      <c r="A9" s="139">
        <v>2</v>
      </c>
      <c r="B9" s="139" t="str">
        <f>VLOOKUP(A9,orçamento,4,FALSE)</f>
        <v>TRANSPORTE</v>
      </c>
      <c r="C9" s="140">
        <f>VLOOKUP(A9,orçamento,9,0)</f>
        <v>49322.36</v>
      </c>
      <c r="D9" s="141">
        <f>C9/$C$15</f>
        <v>0.44692887474547704</v>
      </c>
      <c r="E9" s="142">
        <v>0.16650000000000001</v>
      </c>
      <c r="F9" s="142">
        <v>0.16669999999999999</v>
      </c>
      <c r="G9" s="142">
        <v>0.16669999999999999</v>
      </c>
      <c r="H9" s="142">
        <v>0.16669999999999999</v>
      </c>
      <c r="I9" s="142">
        <v>0.16669999999999999</v>
      </c>
      <c r="J9" s="142">
        <v>0.16669999999999999</v>
      </c>
      <c r="K9" s="144">
        <f t="shared" si="0"/>
        <v>0.99999999999999989</v>
      </c>
      <c r="M9" s="145">
        <f t="shared" ref="M9:R9" si="3">E9*$D9</f>
        <v>7.4413657645121936E-2</v>
      </c>
      <c r="N9" s="145">
        <f t="shared" si="3"/>
        <v>7.4503043420071025E-2</v>
      </c>
      <c r="O9" s="145">
        <f t="shared" si="3"/>
        <v>7.4503043420071025E-2</v>
      </c>
      <c r="P9" s="145">
        <f t="shared" si="3"/>
        <v>7.4503043420071025E-2</v>
      </c>
      <c r="Q9" s="145">
        <f t="shared" si="3"/>
        <v>7.4503043420071025E-2</v>
      </c>
      <c r="R9" s="145">
        <f t="shared" si="3"/>
        <v>7.4503043420071025E-2</v>
      </c>
    </row>
    <row r="10" spans="1:18" ht="20.100000000000001" customHeight="1" x14ac:dyDescent="0.25">
      <c r="A10" s="139"/>
      <c r="B10" s="139"/>
      <c r="C10" s="140"/>
      <c r="D10" s="141"/>
      <c r="E10" s="148">
        <f t="shared" ref="E10:I10" si="4">E9*$C$9</f>
        <v>8212.1729400000004</v>
      </c>
      <c r="F10" s="148">
        <f t="shared" si="4"/>
        <v>8222.0374119999997</v>
      </c>
      <c r="G10" s="148">
        <f t="shared" si="4"/>
        <v>8222.0374119999997</v>
      </c>
      <c r="H10" s="148">
        <f t="shared" si="4"/>
        <v>8222.0374119999997</v>
      </c>
      <c r="I10" s="148">
        <f t="shared" si="4"/>
        <v>8222.0374119999997</v>
      </c>
      <c r="J10" s="148">
        <f>J9*$C$9</f>
        <v>8222.0374119999997</v>
      </c>
      <c r="K10" s="170">
        <f t="shared" si="0"/>
        <v>49322.359999999993</v>
      </c>
      <c r="M10" s="145"/>
      <c r="N10" s="145"/>
      <c r="O10" s="145"/>
      <c r="P10" s="145"/>
      <c r="Q10" s="145"/>
      <c r="R10" s="145"/>
    </row>
    <row r="11" spans="1:18" ht="20.100000000000001" customHeight="1" x14ac:dyDescent="0.25">
      <c r="A11" s="139">
        <v>3</v>
      </c>
      <c r="B11" s="139" t="str">
        <f>VLOOKUP(A11,orçamento,4,FALSE)</f>
        <v>PAVIMENTAÇÃO</v>
      </c>
      <c r="C11" s="140">
        <f>VLOOKUP(A11,orçamento,9,0)</f>
        <v>57237.120000000003</v>
      </c>
      <c r="D11" s="141">
        <f>C11/$C$15</f>
        <v>0.51864755934776519</v>
      </c>
      <c r="E11" s="142">
        <v>0.16650000000000001</v>
      </c>
      <c r="F11" s="142">
        <v>0.16669999999999999</v>
      </c>
      <c r="G11" s="142">
        <v>0.16669999999999999</v>
      </c>
      <c r="H11" s="142">
        <v>0.16669999999999999</v>
      </c>
      <c r="I11" s="142">
        <v>0.16669999999999999</v>
      </c>
      <c r="J11" s="142">
        <v>0.16669999999999999</v>
      </c>
      <c r="K11" s="144">
        <f t="shared" si="0"/>
        <v>0.99999999999999989</v>
      </c>
      <c r="M11" s="145">
        <f t="shared" ref="M11:R11" si="5">E11*$D11</f>
        <v>8.6354818631402902E-2</v>
      </c>
      <c r="N11" s="145">
        <f t="shared" si="5"/>
        <v>8.6458548143272446E-2</v>
      </c>
      <c r="O11" s="145">
        <f t="shared" si="5"/>
        <v>8.6458548143272446E-2</v>
      </c>
      <c r="P11" s="145">
        <f t="shared" si="5"/>
        <v>8.6458548143272446E-2</v>
      </c>
      <c r="Q11" s="145">
        <f t="shared" si="5"/>
        <v>8.6458548143272446E-2</v>
      </c>
      <c r="R11" s="145">
        <f t="shared" si="5"/>
        <v>8.6458548143272446E-2</v>
      </c>
    </row>
    <row r="12" spans="1:18" ht="20.100000000000001" customHeight="1" x14ac:dyDescent="0.25">
      <c r="A12" s="139"/>
      <c r="B12" s="139"/>
      <c r="C12" s="140"/>
      <c r="D12" s="141"/>
      <c r="E12" s="148">
        <f>E11*$C$11</f>
        <v>9529.9804800000002</v>
      </c>
      <c r="F12" s="148">
        <f t="shared" ref="F12:J12" si="6">F11*$C$11</f>
        <v>9541.4279040000001</v>
      </c>
      <c r="G12" s="148">
        <f t="shared" si="6"/>
        <v>9541.4279040000001</v>
      </c>
      <c r="H12" s="148">
        <f t="shared" si="6"/>
        <v>9541.4279040000001</v>
      </c>
      <c r="I12" s="148">
        <f t="shared" si="6"/>
        <v>9541.4279040000001</v>
      </c>
      <c r="J12" s="148">
        <f t="shared" si="6"/>
        <v>9541.4279040000001</v>
      </c>
      <c r="K12" s="170">
        <f t="shared" si="0"/>
        <v>57237.119999999995</v>
      </c>
      <c r="M12" s="145"/>
      <c r="N12" s="145"/>
      <c r="O12" s="145"/>
      <c r="P12" s="145"/>
      <c r="Q12" s="145"/>
      <c r="R12" s="145"/>
    </row>
    <row r="13" spans="1:18" ht="20.100000000000001" customHeight="1" x14ac:dyDescent="0.25">
      <c r="A13" s="139">
        <v>4</v>
      </c>
      <c r="B13" s="139" t="str">
        <f>VLOOKUP(A13,orçamento,4,FALSE)</f>
        <v>ADMINISTRAÇÃO LOCAL</v>
      </c>
      <c r="C13" s="140">
        <f>VLOOKUP(A13,orçamento,9,0)</f>
        <v>2715.03</v>
      </c>
      <c r="D13" s="141">
        <f>C13/$C$15</f>
        <v>2.4601931107923719E-2</v>
      </c>
      <c r="E13" s="142">
        <v>0.17499999999999999</v>
      </c>
      <c r="F13" s="142">
        <v>0.16500000000000001</v>
      </c>
      <c r="G13" s="142">
        <v>0.16500000000000001</v>
      </c>
      <c r="H13" s="142">
        <v>0.16500000000000001</v>
      </c>
      <c r="I13" s="142">
        <v>0.16500000000000001</v>
      </c>
      <c r="J13" s="142">
        <v>0.16500000000000001</v>
      </c>
      <c r="K13" s="144">
        <f t="shared" si="0"/>
        <v>1</v>
      </c>
      <c r="M13" s="145">
        <f t="shared" ref="M13:R13" si="7">E13*$D13</f>
        <v>4.3053379438866505E-3</v>
      </c>
      <c r="N13" s="145">
        <f t="shared" si="7"/>
        <v>4.0593186328074142E-3</v>
      </c>
      <c r="O13" s="145">
        <f t="shared" si="7"/>
        <v>4.0593186328074142E-3</v>
      </c>
      <c r="P13" s="145">
        <f t="shared" si="7"/>
        <v>4.0593186328074142E-3</v>
      </c>
      <c r="Q13" s="145">
        <f t="shared" si="7"/>
        <v>4.0593186328074142E-3</v>
      </c>
      <c r="R13" s="145">
        <f t="shared" si="7"/>
        <v>4.0593186328074142E-3</v>
      </c>
    </row>
    <row r="14" spans="1:18" ht="20.100000000000001" customHeight="1" x14ac:dyDescent="0.25">
      <c r="A14" s="139"/>
      <c r="B14" s="139"/>
      <c r="C14" s="140"/>
      <c r="D14" s="141"/>
      <c r="E14" s="148">
        <f>E13*$C$13</f>
        <v>475.13024999999999</v>
      </c>
      <c r="F14" s="148">
        <f t="shared" ref="F14:J14" si="8">F13*$C$13</f>
        <v>447.97995000000003</v>
      </c>
      <c r="G14" s="148">
        <f t="shared" si="8"/>
        <v>447.97995000000003</v>
      </c>
      <c r="H14" s="148">
        <f t="shared" si="8"/>
        <v>447.97995000000003</v>
      </c>
      <c r="I14" s="148">
        <f t="shared" si="8"/>
        <v>447.97995000000003</v>
      </c>
      <c r="J14" s="148">
        <f t="shared" si="8"/>
        <v>447.97995000000003</v>
      </c>
      <c r="K14" s="170">
        <f t="shared" si="0"/>
        <v>2715.0299999999997</v>
      </c>
      <c r="M14" s="145"/>
      <c r="N14" s="145"/>
      <c r="O14" s="145"/>
      <c r="P14" s="145"/>
      <c r="Q14" s="145"/>
      <c r="R14" s="145"/>
    </row>
    <row r="15" spans="1:18" ht="20.100000000000001" customHeight="1" x14ac:dyDescent="0.25">
      <c r="A15" s="297" t="s">
        <v>109</v>
      </c>
      <c r="B15" s="297"/>
      <c r="C15" s="164">
        <f>SUM(C7:C14)</f>
        <v>110358.41</v>
      </c>
      <c r="D15" s="151">
        <f>SUM(D7:D14)</f>
        <v>1</v>
      </c>
      <c r="E15" s="152"/>
      <c r="F15" s="152"/>
      <c r="G15" s="152"/>
      <c r="H15" s="152"/>
      <c r="I15" s="152"/>
      <c r="J15" s="152"/>
      <c r="K15" s="2"/>
      <c r="L15" s="153"/>
      <c r="M15" s="145"/>
      <c r="N15" s="145"/>
    </row>
    <row r="16" spans="1:18" x14ac:dyDescent="0.25">
      <c r="A16" s="298" t="s">
        <v>183</v>
      </c>
      <c r="B16" s="299"/>
      <c r="C16" s="299"/>
      <c r="D16" s="154" t="s">
        <v>184</v>
      </c>
      <c r="E16" s="155">
        <f t="shared" ref="E16:J16" si="9">SUM(M7:M14)</f>
        <v>0.17489544901924559</v>
      </c>
      <c r="F16" s="156">
        <f t="shared" si="9"/>
        <v>0.16502091019615089</v>
      </c>
      <c r="G16" s="156">
        <f t="shared" si="9"/>
        <v>0.16502091019615089</v>
      </c>
      <c r="H16" s="156">
        <f t="shared" si="9"/>
        <v>0.16502091019615089</v>
      </c>
      <c r="I16" s="156">
        <f t="shared" si="9"/>
        <v>0.16502091019615089</v>
      </c>
      <c r="J16" s="156">
        <f t="shared" si="9"/>
        <v>0.16502091019615089</v>
      </c>
      <c r="K16" s="156">
        <f>SUM(E16:J16)</f>
        <v>1</v>
      </c>
    </row>
    <row r="17" spans="1:14" x14ac:dyDescent="0.25">
      <c r="A17" s="298" t="s">
        <v>185</v>
      </c>
      <c r="B17" s="299"/>
      <c r="C17" s="299"/>
      <c r="D17" s="154" t="s">
        <v>186</v>
      </c>
      <c r="E17" s="157">
        <f>E16*$C$15</f>
        <v>19301.183670000002</v>
      </c>
      <c r="F17" s="149">
        <f t="shared" ref="F17:J17" si="10">F16*$C$15</f>
        <v>18211.445266000002</v>
      </c>
      <c r="G17" s="149">
        <f t="shared" si="10"/>
        <v>18211.445266000002</v>
      </c>
      <c r="H17" s="149">
        <f t="shared" si="10"/>
        <v>18211.445266000002</v>
      </c>
      <c r="I17" s="149">
        <f t="shared" si="10"/>
        <v>18211.445266000002</v>
      </c>
      <c r="J17" s="149">
        <f t="shared" si="10"/>
        <v>18211.445266000002</v>
      </c>
      <c r="M17" s="153"/>
      <c r="N17" s="5"/>
    </row>
    <row r="18" spans="1:14" x14ac:dyDescent="0.25">
      <c r="A18" s="300" t="s">
        <v>187</v>
      </c>
      <c r="B18" s="301"/>
      <c r="C18" s="301"/>
      <c r="D18" s="154" t="s">
        <v>184</v>
      </c>
      <c r="E18" s="158">
        <f>E16</f>
        <v>0.17489544901924559</v>
      </c>
      <c r="F18" s="159">
        <f>F16+E18</f>
        <v>0.33991635921539648</v>
      </c>
      <c r="G18" s="159">
        <f t="shared" ref="G18:J19" si="11">G16+F18</f>
        <v>0.50493726941154737</v>
      </c>
      <c r="H18" s="159">
        <f t="shared" si="11"/>
        <v>0.66995817960769832</v>
      </c>
      <c r="I18" s="159">
        <f t="shared" si="11"/>
        <v>0.83497908980384916</v>
      </c>
      <c r="J18" s="159">
        <f t="shared" si="11"/>
        <v>1</v>
      </c>
      <c r="M18" s="153"/>
      <c r="N18" s="5"/>
    </row>
    <row r="19" spans="1:14" x14ac:dyDescent="0.25">
      <c r="A19" s="298" t="s">
        <v>188</v>
      </c>
      <c r="B19" s="299"/>
      <c r="C19" s="299"/>
      <c r="D19" s="154" t="s">
        <v>186</v>
      </c>
      <c r="E19" s="160">
        <f>E17</f>
        <v>19301.183670000002</v>
      </c>
      <c r="F19" s="161">
        <f>F17+E19</f>
        <v>37512.628936000008</v>
      </c>
      <c r="G19" s="161">
        <f t="shared" si="11"/>
        <v>55724.074202000011</v>
      </c>
      <c r="H19" s="161">
        <f t="shared" si="11"/>
        <v>73935.519468000013</v>
      </c>
      <c r="I19" s="161">
        <f t="shared" si="11"/>
        <v>92146.964734000008</v>
      </c>
      <c r="J19" s="173">
        <f t="shared" si="11"/>
        <v>110358.41</v>
      </c>
    </row>
    <row r="22" spans="1:14" x14ac:dyDescent="0.25">
      <c r="M22" s="162"/>
    </row>
    <row r="23" spans="1:14" x14ac:dyDescent="0.25">
      <c r="C23" s="302" t="s">
        <v>111</v>
      </c>
      <c r="D23" s="303"/>
      <c r="E23" s="17"/>
      <c r="F23" s="17"/>
      <c r="G23" s="17"/>
      <c r="H23" s="17"/>
      <c r="I23" s="17"/>
      <c r="J23" s="17"/>
    </row>
    <row r="24" spans="1:14" x14ac:dyDescent="0.25">
      <c r="C24" s="295" t="s">
        <v>129</v>
      </c>
      <c r="D24" s="296"/>
      <c r="E24" s="1"/>
      <c r="F24" s="1"/>
      <c r="G24" s="1"/>
      <c r="H24" s="1"/>
      <c r="I24" s="1"/>
      <c r="J24" s="1"/>
    </row>
    <row r="25" spans="1:14" x14ac:dyDescent="0.25">
      <c r="C25" s="295" t="s">
        <v>189</v>
      </c>
      <c r="D25" s="296"/>
      <c r="E25" s="1"/>
      <c r="F25" s="1"/>
      <c r="G25" s="1"/>
      <c r="H25" s="1"/>
      <c r="I25" s="1"/>
      <c r="J25" s="1"/>
    </row>
  </sheetData>
  <mergeCells count="14">
    <mergeCell ref="A5:K5"/>
    <mergeCell ref="A1:J1"/>
    <mergeCell ref="K1:K4"/>
    <mergeCell ref="B2:J2"/>
    <mergeCell ref="B3:J3"/>
    <mergeCell ref="A4:J4"/>
    <mergeCell ref="C24:D24"/>
    <mergeCell ref="C25:D25"/>
    <mergeCell ref="A15:B15"/>
    <mergeCell ref="A16:C16"/>
    <mergeCell ref="A17:C17"/>
    <mergeCell ref="A18:C18"/>
    <mergeCell ref="A19:C19"/>
    <mergeCell ref="C23:D23"/>
  </mergeCells>
  <conditionalFormatting sqref="K7:K14">
    <cfRule type="cellIs" dxfId="22" priority="13" operator="equal">
      <formula>1</formula>
    </cfRule>
  </conditionalFormatting>
  <conditionalFormatting sqref="J19">
    <cfRule type="cellIs" dxfId="21" priority="10" operator="equal">
      <formula>$C$15</formula>
    </cfRule>
  </conditionalFormatting>
  <conditionalFormatting sqref="K10">
    <cfRule type="cellIs" dxfId="20" priority="9" operator="equal">
      <formula>$C$9</formula>
    </cfRule>
  </conditionalFormatting>
  <conditionalFormatting sqref="K12">
    <cfRule type="cellIs" dxfId="19" priority="7" operator="equal">
      <formula>$C$11</formula>
    </cfRule>
    <cfRule type="cellIs" dxfId="18" priority="8" operator="equal">
      <formula>$C$9</formula>
    </cfRule>
  </conditionalFormatting>
  <conditionalFormatting sqref="K14">
    <cfRule type="cellIs" dxfId="17" priority="4" operator="equal">
      <formula>$C$13</formula>
    </cfRule>
    <cfRule type="cellIs" dxfId="16" priority="5" operator="equal">
      <formula>$C$11</formula>
    </cfRule>
    <cfRule type="cellIs" dxfId="15" priority="6" operator="equal">
      <formula>$C$9</formula>
    </cfRule>
  </conditionalFormatting>
  <conditionalFormatting sqref="K8">
    <cfRule type="cellIs" dxfId="14" priority="2" operator="equal">
      <formula>$C$7</formula>
    </cfRule>
    <cfRule type="cellIs" dxfId="13" priority="3" operator="equal">
      <formula>$C$9</formula>
    </cfRule>
  </conditionalFormatting>
  <conditionalFormatting sqref="K16">
    <cfRule type="cellIs" dxfId="12" priority="1" operator="equal">
      <formula>1</formula>
    </cfRule>
  </conditionalFormatting>
  <pageMargins left="0.511811024" right="0.511811024" top="0.78740157499999996" bottom="0.78740157499999996" header="0.31496062000000002" footer="0.31496062000000002"/>
  <pageSetup paperSize="9" scale="70" fitToHeight="0" orientation="landscape" horizontalDpi="0" verticalDpi="0" r:id="rId1"/>
  <drawing r:id="rId2"/>
  <extLst>
    <ext xmlns:x14="http://schemas.microsoft.com/office/spreadsheetml/2009/9/main" uri="{78C0D931-6437-407d-A8EE-F0AAD7539E65}">
      <x14:conditionalFormattings>
        <x14:conditionalFormatting xmlns:xm="http://schemas.microsoft.com/office/excel/2006/main">
          <x14:cfRule type="cellIs" priority="11" operator="equal" id="{EF1844DB-028E-41EF-AF44-F82A06511EBE}">
            <xm:f>ORÇAM.APLIC.!$I$31</xm:f>
            <x14:dxf>
              <fill>
                <patternFill>
                  <bgColor rgb="FFFFFF00"/>
                </patternFill>
              </fill>
            </x14:dxf>
          </x14:cfRule>
          <x14:cfRule type="cellIs" priority="14" operator="equal" id="{683032F4-BA43-4618-846B-00F55B88B2D4}">
            <xm:f>'\\planejamento03\Engenharia\Fiscalização O.P. Publicos\RODOVIÁRIA\CAIXA\[ORÇAMENTO RODOVIÁRIA DESONERADA.xlsx]ORÇAMENTO'!#REF!</xm:f>
            <x14:dxf>
              <fill>
                <patternFill>
                  <bgColor rgb="FFFFFF00"/>
                </patternFill>
              </fill>
            </x14:dxf>
          </x14:cfRule>
          <xm:sqref>C15</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view="pageBreakPreview" zoomScale="85" zoomScaleNormal="40" zoomScaleSheetLayoutView="85" workbookViewId="0">
      <selection activeCell="I8" sqref="I8"/>
    </sheetView>
  </sheetViews>
  <sheetFormatPr defaultRowHeight="15" x14ac:dyDescent="0.25"/>
  <cols>
    <col min="1" max="1" width="10.42578125" bestFit="1" customWidth="1"/>
    <col min="2" max="2" width="22.28515625" customWidth="1"/>
    <col min="3" max="3" width="19" customWidth="1"/>
    <col min="4" max="13" width="15.28515625" customWidth="1"/>
    <col min="14" max="14" width="14.42578125" bestFit="1" customWidth="1"/>
  </cols>
  <sheetData>
    <row r="1" spans="1:14" ht="23.25" x14ac:dyDescent="0.25">
      <c r="A1" s="307" t="s">
        <v>171</v>
      </c>
      <c r="B1" s="308"/>
      <c r="C1" s="308"/>
      <c r="D1" s="308"/>
      <c r="E1" s="308"/>
      <c r="F1" s="308"/>
      <c r="G1" s="308"/>
      <c r="H1" s="308"/>
      <c r="I1" s="308"/>
      <c r="J1" s="308"/>
      <c r="K1" s="308"/>
      <c r="L1" s="308"/>
      <c r="M1" s="315"/>
      <c r="N1" s="315"/>
    </row>
    <row r="2" spans="1:14" x14ac:dyDescent="0.25">
      <c r="A2" s="133" t="s">
        <v>65</v>
      </c>
      <c r="B2" s="309" t="s">
        <v>200</v>
      </c>
      <c r="C2" s="310"/>
      <c r="D2" s="310"/>
      <c r="E2" s="310"/>
      <c r="F2" s="310"/>
      <c r="G2" s="310"/>
      <c r="H2" s="310"/>
      <c r="I2" s="310"/>
      <c r="J2" s="310"/>
      <c r="K2" s="310"/>
      <c r="L2" s="310"/>
      <c r="M2" s="315"/>
      <c r="N2" s="315"/>
    </row>
    <row r="3" spans="1:14" x14ac:dyDescent="0.25">
      <c r="A3" s="134" t="s">
        <v>172</v>
      </c>
      <c r="B3" s="311" t="s">
        <v>203</v>
      </c>
      <c r="C3" s="312"/>
      <c r="D3" s="312"/>
      <c r="E3" s="312"/>
      <c r="F3" s="312"/>
      <c r="G3" s="312"/>
      <c r="H3" s="312"/>
      <c r="I3" s="312"/>
      <c r="J3" s="312"/>
      <c r="K3" s="312"/>
      <c r="L3" s="312"/>
      <c r="M3" s="315"/>
      <c r="N3" s="315"/>
    </row>
    <row r="4" spans="1:14" x14ac:dyDescent="0.25">
      <c r="A4" s="313" t="s">
        <v>194</v>
      </c>
      <c r="B4" s="314"/>
      <c r="C4" s="314"/>
      <c r="D4" s="314"/>
      <c r="E4" s="314"/>
      <c r="F4" s="314"/>
      <c r="G4" s="314"/>
      <c r="H4" s="314"/>
      <c r="I4" s="314"/>
      <c r="J4" s="314"/>
      <c r="K4" s="314"/>
      <c r="L4" s="314"/>
      <c r="M4" s="315"/>
      <c r="N4" s="315"/>
    </row>
    <row r="5" spans="1:14" ht="18" x14ac:dyDescent="0.25">
      <c r="A5" s="304" t="s">
        <v>220</v>
      </c>
      <c r="B5" s="305"/>
      <c r="C5" s="305"/>
      <c r="D5" s="305"/>
      <c r="E5" s="305"/>
      <c r="F5" s="305"/>
      <c r="G5" s="305"/>
      <c r="H5" s="305"/>
      <c r="I5" s="305"/>
      <c r="J5" s="305"/>
      <c r="K5" s="305"/>
      <c r="L5" s="305"/>
      <c r="M5" s="305"/>
      <c r="N5" s="306"/>
    </row>
    <row r="6" spans="1:14" ht="31.5" x14ac:dyDescent="0.25">
      <c r="A6" s="135" t="s">
        <v>96</v>
      </c>
      <c r="B6" s="135" t="s">
        <v>174</v>
      </c>
      <c r="C6" s="135" t="s">
        <v>175</v>
      </c>
      <c r="D6" s="136" t="s">
        <v>176</v>
      </c>
      <c r="E6" s="137" t="s">
        <v>177</v>
      </c>
      <c r="F6" s="137" t="s">
        <v>178</v>
      </c>
      <c r="G6" s="137" t="s">
        <v>179</v>
      </c>
      <c r="H6" s="137" t="s">
        <v>180</v>
      </c>
      <c r="I6" s="137" t="s">
        <v>181</v>
      </c>
      <c r="J6" s="137" t="s">
        <v>182</v>
      </c>
      <c r="K6" s="137" t="s">
        <v>197</v>
      </c>
      <c r="L6" s="137" t="s">
        <v>198</v>
      </c>
      <c r="M6" s="137" t="s">
        <v>199</v>
      </c>
      <c r="N6" s="135" t="s">
        <v>109</v>
      </c>
    </row>
    <row r="7" spans="1:14" x14ac:dyDescent="0.25">
      <c r="A7" s="168">
        <f>ORÇAM.TRANSP.!A18</f>
        <v>1</v>
      </c>
      <c r="B7" s="139" t="s">
        <v>201</v>
      </c>
      <c r="C7" s="140">
        <f>'CRONOG.1ªM'!G13</f>
        <v>169868.73</v>
      </c>
      <c r="D7" s="141">
        <f>C7/$C$11</f>
        <v>0.60618229197928508</v>
      </c>
      <c r="E7" s="142">
        <f>'CRONOG.1ªM'!E10</f>
        <v>0.33333333333333331</v>
      </c>
      <c r="F7" s="142">
        <f>'CRONOG.1ªM'!F10</f>
        <v>0.33333333333333331</v>
      </c>
      <c r="G7" s="142">
        <f>'CRONOG.1ªM'!G10</f>
        <v>0.33333333333333331</v>
      </c>
      <c r="H7" s="142"/>
      <c r="I7" s="142"/>
      <c r="J7" s="142"/>
      <c r="K7" s="142"/>
      <c r="L7" s="143"/>
      <c r="M7" s="143"/>
      <c r="N7" s="144">
        <f>SUM(E7:M7)</f>
        <v>1</v>
      </c>
    </row>
    <row r="8" spans="1:14" x14ac:dyDescent="0.25">
      <c r="A8" s="168"/>
      <c r="B8" s="139"/>
      <c r="C8" s="140"/>
      <c r="D8" s="141"/>
      <c r="E8" s="172">
        <f>'CRONOG.1ªM'!E11</f>
        <v>56622.91</v>
      </c>
      <c r="F8" s="172">
        <f>'CRONOG.1ªM'!F11</f>
        <v>56622.91</v>
      </c>
      <c r="G8" s="172">
        <f>'CRONOG.1ªM'!G11</f>
        <v>56622.91</v>
      </c>
      <c r="H8" s="142"/>
      <c r="I8" s="142"/>
      <c r="J8" s="142"/>
      <c r="K8" s="142"/>
      <c r="L8" s="143"/>
      <c r="M8" s="143"/>
      <c r="N8" s="170">
        <f>SUM(E8:M8)</f>
        <v>169868.73</v>
      </c>
    </row>
    <row r="9" spans="1:14" x14ac:dyDescent="0.25">
      <c r="A9" s="168">
        <v>2</v>
      </c>
      <c r="B9" s="139" t="s">
        <v>202</v>
      </c>
      <c r="C9" s="140">
        <f>'CRONOG.2ªM'!J19</f>
        <v>110358.41</v>
      </c>
      <c r="D9" s="141">
        <f>C9/$C$11</f>
        <v>0.39381770802071492</v>
      </c>
      <c r="E9" s="142"/>
      <c r="F9" s="142"/>
      <c r="G9" s="142"/>
      <c r="H9" s="142">
        <f>'CRONOG.2ªM'!E16</f>
        <v>0.17489544901924559</v>
      </c>
      <c r="I9" s="142">
        <f>'CRONOG.2ªM'!F16</f>
        <v>0.16502091019615089</v>
      </c>
      <c r="J9" s="142">
        <f>'CRONOG.2ªM'!G16</f>
        <v>0.16502091019615089</v>
      </c>
      <c r="K9" s="142">
        <f>'CRONOG.2ªM'!H16</f>
        <v>0.16502091019615089</v>
      </c>
      <c r="L9" s="142">
        <f>'CRONOG.2ªM'!I16</f>
        <v>0.16502091019615089</v>
      </c>
      <c r="M9" s="142">
        <f>'CRONOG.2ªM'!J16</f>
        <v>0.16502091019615089</v>
      </c>
      <c r="N9" s="144">
        <f>SUM(E9:M9)</f>
        <v>1</v>
      </c>
    </row>
    <row r="10" spans="1:14" x14ac:dyDescent="0.25">
      <c r="A10" s="168"/>
      <c r="B10" s="139"/>
      <c r="C10" s="140"/>
      <c r="D10" s="141"/>
      <c r="E10" s="142"/>
      <c r="F10" s="142"/>
      <c r="G10" s="142"/>
      <c r="H10" s="172">
        <f>'CRONOG.2ªM'!E17</f>
        <v>19301.183670000002</v>
      </c>
      <c r="I10" s="172">
        <f>'CRONOG.2ªM'!F17</f>
        <v>18211.445266000002</v>
      </c>
      <c r="J10" s="172">
        <f>'CRONOG.2ªM'!G17</f>
        <v>18211.445266000002</v>
      </c>
      <c r="K10" s="172">
        <f>'CRONOG.2ªM'!H17</f>
        <v>18211.445266000002</v>
      </c>
      <c r="L10" s="172">
        <f>'CRONOG.2ªM'!I17</f>
        <v>18211.445266000002</v>
      </c>
      <c r="M10" s="172">
        <f>'CRONOG.2ªM'!J17</f>
        <v>18211.445266000002</v>
      </c>
      <c r="N10" s="149">
        <f>SUM(E10:M10)</f>
        <v>110358.41</v>
      </c>
    </row>
    <row r="11" spans="1:14" x14ac:dyDescent="0.25">
      <c r="A11" s="297" t="s">
        <v>109</v>
      </c>
      <c r="B11" s="297"/>
      <c r="C11" s="150">
        <f>SUM(C7:C10)</f>
        <v>280227.14</v>
      </c>
      <c r="D11" s="171">
        <f>SUM(D7:D10)</f>
        <v>1</v>
      </c>
      <c r="E11" s="152"/>
      <c r="F11" s="152"/>
      <c r="G11" s="152"/>
      <c r="H11" s="152"/>
      <c r="I11" s="152"/>
      <c r="J11" s="152"/>
      <c r="K11" s="152"/>
      <c r="L11" s="152"/>
      <c r="M11" s="152"/>
      <c r="N11" s="2"/>
    </row>
    <row r="12" spans="1:14" x14ac:dyDescent="0.25">
      <c r="A12" s="298" t="s">
        <v>183</v>
      </c>
      <c r="B12" s="299"/>
      <c r="C12" s="299"/>
      <c r="D12" s="154" t="s">
        <v>184</v>
      </c>
      <c r="E12" s="174">
        <f>E7*$D$7</f>
        <v>0.20206076399309503</v>
      </c>
      <c r="F12" s="174">
        <f t="shared" ref="F12:G12" si="0">F7*$D$7</f>
        <v>0.20206076399309503</v>
      </c>
      <c r="G12" s="174">
        <f t="shared" si="0"/>
        <v>0.20206076399309503</v>
      </c>
      <c r="H12" s="174">
        <f>H9*$D$9</f>
        <v>6.8876924876013088E-2</v>
      </c>
      <c r="I12" s="174">
        <f t="shared" ref="I12:M12" si="1">I9*$D$9</f>
        <v>6.4988156628940363E-2</v>
      </c>
      <c r="J12" s="174">
        <f t="shared" si="1"/>
        <v>6.4988156628940363E-2</v>
      </c>
      <c r="K12" s="174">
        <f t="shared" si="1"/>
        <v>6.4988156628940363E-2</v>
      </c>
      <c r="L12" s="174">
        <f t="shared" si="1"/>
        <v>6.4988156628940363E-2</v>
      </c>
      <c r="M12" s="174">
        <f t="shared" si="1"/>
        <v>6.4988156628940363E-2</v>
      </c>
      <c r="N12" s="156">
        <f>SUM(E12:M12)</f>
        <v>0.99999999999999978</v>
      </c>
    </row>
    <row r="13" spans="1:14" x14ac:dyDescent="0.25">
      <c r="A13" s="298" t="s">
        <v>185</v>
      </c>
      <c r="B13" s="299"/>
      <c r="C13" s="299"/>
      <c r="D13" s="154" t="s">
        <v>186</v>
      </c>
      <c r="E13" s="157">
        <f>ROUND(E12*$C$11,2)</f>
        <v>56622.91</v>
      </c>
      <c r="F13" s="157">
        <f t="shared" ref="F13:G13" si="2">ROUND(F12*$C$11,2)</f>
        <v>56622.91</v>
      </c>
      <c r="G13" s="157">
        <f t="shared" si="2"/>
        <v>56622.91</v>
      </c>
      <c r="H13" s="157">
        <f>ROUND(H12*$C$11,2)</f>
        <v>19301.18</v>
      </c>
      <c r="I13" s="157">
        <f t="shared" ref="I13:M13" si="3">ROUND(I12*$C$11,2)</f>
        <v>18211.45</v>
      </c>
      <c r="J13" s="157">
        <f t="shared" si="3"/>
        <v>18211.45</v>
      </c>
      <c r="K13" s="157">
        <f t="shared" si="3"/>
        <v>18211.45</v>
      </c>
      <c r="L13" s="157">
        <f t="shared" si="3"/>
        <v>18211.45</v>
      </c>
      <c r="M13" s="157">
        <f t="shared" si="3"/>
        <v>18211.45</v>
      </c>
    </row>
    <row r="14" spans="1:14" x14ac:dyDescent="0.25">
      <c r="A14" s="300" t="s">
        <v>187</v>
      </c>
      <c r="B14" s="301"/>
      <c r="C14" s="301"/>
      <c r="D14" s="154" t="s">
        <v>184</v>
      </c>
      <c r="E14" s="158">
        <f>E12</f>
        <v>0.20206076399309503</v>
      </c>
      <c r="F14" s="158">
        <f>F12+E12</f>
        <v>0.40412152798619005</v>
      </c>
      <c r="G14" s="158">
        <f t="shared" ref="G14:M14" si="4">G12+F12</f>
        <v>0.40412152798619005</v>
      </c>
      <c r="H14" s="158">
        <f t="shared" si="4"/>
        <v>0.27093768886910813</v>
      </c>
      <c r="I14" s="158">
        <f t="shared" si="4"/>
        <v>0.13386508150495346</v>
      </c>
      <c r="J14" s="158">
        <f t="shared" si="4"/>
        <v>0.12997631325788073</v>
      </c>
      <c r="K14" s="158">
        <f t="shared" si="4"/>
        <v>0.12997631325788073</v>
      </c>
      <c r="L14" s="158">
        <f t="shared" si="4"/>
        <v>0.12997631325788073</v>
      </c>
      <c r="M14" s="158">
        <f t="shared" si="4"/>
        <v>0.12997631325788073</v>
      </c>
    </row>
    <row r="15" spans="1:14" x14ac:dyDescent="0.25">
      <c r="A15" s="298" t="s">
        <v>188</v>
      </c>
      <c r="B15" s="299"/>
      <c r="C15" s="299"/>
      <c r="D15" s="154" t="s">
        <v>186</v>
      </c>
      <c r="E15" s="160">
        <f>E13</f>
        <v>56622.91</v>
      </c>
      <c r="F15" s="175">
        <f>F13+E15</f>
        <v>113245.82</v>
      </c>
      <c r="G15" s="175">
        <f t="shared" ref="G15:M15" si="5">G13+F15</f>
        <v>169868.73</v>
      </c>
      <c r="H15" s="175">
        <f t="shared" si="5"/>
        <v>189169.91</v>
      </c>
      <c r="I15" s="175">
        <f t="shared" si="5"/>
        <v>207381.36000000002</v>
      </c>
      <c r="J15" s="175">
        <f t="shared" si="5"/>
        <v>225592.81000000003</v>
      </c>
      <c r="K15" s="175">
        <f t="shared" si="5"/>
        <v>243804.26000000004</v>
      </c>
      <c r="L15" s="175">
        <f t="shared" si="5"/>
        <v>262015.71000000005</v>
      </c>
      <c r="M15" s="175">
        <f t="shared" si="5"/>
        <v>280227.16000000003</v>
      </c>
    </row>
    <row r="18" spans="5:14" x14ac:dyDescent="0.25">
      <c r="M18" s="167"/>
    </row>
    <row r="19" spans="5:14" x14ac:dyDescent="0.25">
      <c r="L19" s="167"/>
      <c r="M19" s="4"/>
      <c r="N19" s="206"/>
    </row>
    <row r="20" spans="5:14" x14ac:dyDescent="0.25">
      <c r="E20" s="177"/>
      <c r="F20" s="178" t="s">
        <v>111</v>
      </c>
      <c r="G20" s="166"/>
      <c r="I20" s="17"/>
      <c r="J20" s="17"/>
      <c r="K20" s="17"/>
      <c r="L20" s="17"/>
      <c r="M20" s="4"/>
    </row>
    <row r="21" spans="5:14" x14ac:dyDescent="0.25">
      <c r="E21" s="165"/>
      <c r="F21" s="179" t="s">
        <v>129</v>
      </c>
      <c r="G21" s="165"/>
      <c r="I21" s="165"/>
      <c r="J21" s="165"/>
      <c r="K21" s="165"/>
      <c r="L21" s="165"/>
      <c r="M21" s="204"/>
    </row>
    <row r="22" spans="5:14" x14ac:dyDescent="0.25">
      <c r="E22" s="165"/>
      <c r="F22" s="179" t="s">
        <v>189</v>
      </c>
      <c r="G22" s="165"/>
      <c r="I22" s="165"/>
      <c r="J22" s="165"/>
      <c r="K22" s="165"/>
      <c r="L22" s="165"/>
      <c r="M22" s="205"/>
    </row>
    <row r="25" spans="5:14" x14ac:dyDescent="0.25">
      <c r="L25" t="s">
        <v>214</v>
      </c>
      <c r="M25" s="167">
        <v>243750</v>
      </c>
    </row>
    <row r="26" spans="5:14" x14ac:dyDescent="0.25">
      <c r="L26" s="167" t="s">
        <v>215</v>
      </c>
      <c r="M26" s="4">
        <v>10000</v>
      </c>
      <c r="N26" s="206">
        <v>4.1025641025641026E-2</v>
      </c>
    </row>
    <row r="27" spans="5:14" x14ac:dyDescent="0.25">
      <c r="J27" s="17">
        <v>36562.5</v>
      </c>
      <c r="K27" s="17"/>
      <c r="L27" s="17" t="s">
        <v>213</v>
      </c>
      <c r="M27" s="4">
        <v>253750</v>
      </c>
    </row>
    <row r="28" spans="5:14" x14ac:dyDescent="0.25">
      <c r="J28" s="192"/>
      <c r="K28" s="192"/>
      <c r="L28" s="192" t="s">
        <v>212</v>
      </c>
      <c r="M28" s="204">
        <v>36550.719999999972</v>
      </c>
    </row>
    <row r="29" spans="5:14" x14ac:dyDescent="0.25">
      <c r="J29" s="192"/>
      <c r="K29" s="192"/>
      <c r="L29" s="192"/>
      <c r="M29" s="205">
        <v>0.14995167179487168</v>
      </c>
    </row>
  </sheetData>
  <mergeCells count="11">
    <mergeCell ref="A11:B11"/>
    <mergeCell ref="A12:C12"/>
    <mergeCell ref="A13:C13"/>
    <mergeCell ref="A14:C14"/>
    <mergeCell ref="A15:C15"/>
    <mergeCell ref="A5:N5"/>
    <mergeCell ref="A1:L1"/>
    <mergeCell ref="M1:N4"/>
    <mergeCell ref="B2:L2"/>
    <mergeCell ref="B3:L3"/>
    <mergeCell ref="A4:L4"/>
  </mergeCells>
  <conditionalFormatting sqref="N7:N10">
    <cfRule type="cellIs" dxfId="9" priority="9" operator="equal">
      <formula>1</formula>
    </cfRule>
  </conditionalFormatting>
  <conditionalFormatting sqref="N8">
    <cfRule type="cellIs" dxfId="8" priority="4" operator="equal">
      <formula>$C$7</formula>
    </cfRule>
  </conditionalFormatting>
  <conditionalFormatting sqref="N10">
    <cfRule type="cellIs" dxfId="7" priority="3" operator="equal">
      <formula>$C$9</formula>
    </cfRule>
  </conditionalFormatting>
  <conditionalFormatting sqref="M15">
    <cfRule type="cellIs" dxfId="6" priority="2" operator="equal">
      <formula>$C$11</formula>
    </cfRule>
  </conditionalFormatting>
  <conditionalFormatting sqref="N12">
    <cfRule type="cellIs" dxfId="5" priority="1" operator="equal">
      <formula>1</formula>
    </cfRule>
  </conditionalFormatting>
  <pageMargins left="0.511811024" right="0.511811024" top="0.78740157499999996" bottom="0.78740157499999996" header="0.31496062000000002" footer="0.31496062000000002"/>
  <pageSetup paperSize="9" scale="62" fitToHeight="0" orientation="landscape" horizontalDpi="0" verticalDpi="0" r:id="rId1"/>
  <drawing r:id="rId2"/>
  <extLst>
    <ext xmlns:x14="http://schemas.microsoft.com/office/spreadsheetml/2009/9/main" uri="{78C0D931-6437-407d-A8EE-F0AAD7539E65}">
      <x14:conditionalFormattings>
        <x14:conditionalFormatting xmlns:xm="http://schemas.microsoft.com/office/excel/2006/main">
          <x14:cfRule type="cellIs" priority="6" operator="equal" id="{2D8AB69C-C83A-4A3F-B2D9-7F45D68AD5FE}">
            <xm:f>ORÇAM.TRANSP.!$H$21</xm:f>
            <x14:dxf>
              <font>
                <b/>
                <i val="0"/>
                <color theme="1"/>
              </font>
              <fill>
                <patternFill>
                  <bgColor rgb="FFFFFF00"/>
                </patternFill>
              </fill>
            </x14:dxf>
          </x14:cfRule>
          <x14:cfRule type="cellIs" priority="7" operator="equal" id="{7948AF86-F037-42D7-BCF8-F137AE59D683}">
            <xm:f>ORÇAM.TRANSP.!$H$21</xm:f>
            <x14:dxf>
              <fill>
                <patternFill>
                  <bgColor rgb="FFFFFF00"/>
                </patternFill>
              </fill>
            </x14:dxf>
          </x14:cfRule>
          <x14:cfRule type="cellIs" priority="8" operator="equal" id="{49FC0052-78CF-46D7-9D03-8D9EBB47760A}">
            <xm:f>ORÇAM.TRANSP.!$H$21</xm:f>
            <x14:dxf>
              <font>
                <color rgb="FF9C0006"/>
              </font>
              <fill>
                <patternFill>
                  <bgColor rgb="FFFFC7CE"/>
                </patternFill>
              </fill>
            </x14:dxf>
          </x14:cfRule>
          <x14:cfRule type="cellIs" priority="10" operator="equal" id="{1DDE672D-FD9E-4BA1-B5A7-C25F4481F8E6}">
            <xm:f>'\\planejamento03\Engenharia\Fiscalização O.P. Publicos\RODOVIÁRIA\CAIXA\[ORÇAMENTO RODOVIÁRIA DESONERADA.xlsx]ORÇAMENTO'!#REF!</xm:f>
            <x14:dxf>
              <fill>
                <patternFill>
                  <bgColor rgb="FFFFFF00"/>
                </patternFill>
              </fill>
            </x14:dxf>
          </x14:cfRule>
          <xm:sqref>C11</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9</vt:i4>
      </vt:variant>
      <vt:variant>
        <vt:lpstr>Intervalos nomeados</vt:lpstr>
      </vt:variant>
      <vt:variant>
        <vt:i4>12</vt:i4>
      </vt:variant>
    </vt:vector>
  </HeadingPairs>
  <TitlesOfParts>
    <vt:vector size="21" baseType="lpstr">
      <vt:lpstr>ORÇAM.TRANSP.</vt:lpstr>
      <vt:lpstr>ORÇAM.APLIC.</vt:lpstr>
      <vt:lpstr>MDC</vt:lpstr>
      <vt:lpstr>CPU 01</vt:lpstr>
      <vt:lpstr>CPU 02</vt:lpstr>
      <vt:lpstr>BDI</vt:lpstr>
      <vt:lpstr>CRONOG.1ªM</vt:lpstr>
      <vt:lpstr>CRONOG.2ªM</vt:lpstr>
      <vt:lpstr>CRONOG.GERAL</vt:lpstr>
      <vt:lpstr>BDI!Area_de_impressao</vt:lpstr>
      <vt:lpstr>'CPU 01'!Area_de_impressao</vt:lpstr>
      <vt:lpstr>'CPU 02'!Area_de_impressao</vt:lpstr>
      <vt:lpstr>CRONOG.1ªM!Area_de_impressao</vt:lpstr>
      <vt:lpstr>CRONOG.2ªM!Area_de_impressao</vt:lpstr>
      <vt:lpstr>CRONOG.GERAL!Area_de_impressao</vt:lpstr>
      <vt:lpstr>MDC!Area_de_impressao</vt:lpstr>
      <vt:lpstr>ORÇAM.APLIC.!Area_de_impressao</vt:lpstr>
      <vt:lpstr>ORÇAM.TRANSP.!Area_de_impressao</vt:lpstr>
      <vt:lpstr>MDC</vt:lpstr>
      <vt:lpstr>orçamento</vt:lpstr>
      <vt:lpstr>TRANSP</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Engenharia</dc:creator>
  <cp:lastModifiedBy>Engenharia</cp:lastModifiedBy>
  <cp:lastPrinted>2019-02-06T11:07:38Z</cp:lastPrinted>
  <dcterms:created xsi:type="dcterms:W3CDTF">2018-07-30T13:09:51Z</dcterms:created>
  <dcterms:modified xsi:type="dcterms:W3CDTF">2019-02-06T11:14:40Z</dcterms:modified>
</cp:coreProperties>
</file>