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92.168.10.6\Planejamento\ENGENHARIA\#01 PROJETOS EM ANDAMENTO\CAXIAS\#LICITAÇÃO\ANEXOS\ANEXO IV\"/>
    </mc:Choice>
  </mc:AlternateContent>
  <bookViews>
    <workbookView xWindow="0" yWindow="0" windowWidth="20490" windowHeight="7155"/>
  </bookViews>
  <sheets>
    <sheet name="ORÇAMENTO" sheetId="1" r:id="rId1"/>
  </sheets>
  <externalReferences>
    <externalReference r:id="rId2"/>
  </externalReferences>
  <definedNames>
    <definedName name="_xlnm.Print_Area" localSheetId="0">ORÇAMENTO!$A$1:$J$297</definedName>
    <definedName name="Print_Area" localSheetId="0">ORÇAMENTO!$A$18:$H$297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290" i="1" l="1"/>
  <c r="M290" i="1"/>
  <c r="L290" i="1"/>
  <c r="H290" i="1"/>
  <c r="H291" i="1" s="1"/>
  <c r="G290" i="1"/>
  <c r="J290" i="1" s="1"/>
  <c r="J291" i="1" s="1"/>
  <c r="O289" i="1"/>
  <c r="P289" i="1" s="1"/>
  <c r="P288" i="1"/>
  <c r="O288" i="1"/>
  <c r="S287" i="1"/>
  <c r="L287" i="1"/>
  <c r="P286" i="1"/>
  <c r="O286" i="1"/>
  <c r="L286" i="1"/>
  <c r="M286" i="1" s="1"/>
  <c r="G286" i="1" s="1"/>
  <c r="H286" i="1" s="1"/>
  <c r="O285" i="1"/>
  <c r="P285" i="1" s="1"/>
  <c r="M285" i="1"/>
  <c r="L285" i="1"/>
  <c r="H285" i="1"/>
  <c r="G285" i="1"/>
  <c r="J285" i="1" s="1"/>
  <c r="M284" i="1"/>
  <c r="H284" i="1"/>
  <c r="G284" i="1"/>
  <c r="J284" i="1" s="1"/>
  <c r="O283" i="1"/>
  <c r="P283" i="1" s="1"/>
  <c r="M283" i="1"/>
  <c r="G283" i="1" s="1"/>
  <c r="P282" i="1"/>
  <c r="O282" i="1"/>
  <c r="M282" i="1"/>
  <c r="H282" i="1"/>
  <c r="G282" i="1"/>
  <c r="J282" i="1" s="1"/>
  <c r="M281" i="1"/>
  <c r="L281" i="1"/>
  <c r="O281" i="1" s="1"/>
  <c r="G281" i="1"/>
  <c r="L280" i="1"/>
  <c r="P279" i="1"/>
  <c r="O279" i="1"/>
  <c r="L279" i="1"/>
  <c r="M279" i="1" s="1"/>
  <c r="G279" i="1" s="1"/>
  <c r="O278" i="1"/>
  <c r="M278" i="1"/>
  <c r="L278" i="1"/>
  <c r="P278" i="1" s="1"/>
  <c r="H278" i="1"/>
  <c r="G278" i="1"/>
  <c r="J278" i="1" s="1"/>
  <c r="O277" i="1"/>
  <c r="P277" i="1" s="1"/>
  <c r="M277" i="1"/>
  <c r="G277" i="1" s="1"/>
  <c r="P276" i="1"/>
  <c r="O276" i="1"/>
  <c r="L276" i="1"/>
  <c r="M276" i="1" s="1"/>
  <c r="G276" i="1" s="1"/>
  <c r="H276" i="1" s="1"/>
  <c r="J276" i="1"/>
  <c r="O275" i="1"/>
  <c r="P275" i="1" s="1"/>
  <c r="L273" i="1"/>
  <c r="M273" i="1" s="1"/>
  <c r="G273" i="1" s="1"/>
  <c r="M272" i="1"/>
  <c r="L272" i="1"/>
  <c r="G272" i="1"/>
  <c r="M271" i="1"/>
  <c r="L271" i="1"/>
  <c r="H271" i="1"/>
  <c r="G271" i="1"/>
  <c r="J271" i="1" s="1"/>
  <c r="L270" i="1"/>
  <c r="M270" i="1" s="1"/>
  <c r="G270" i="1" s="1"/>
  <c r="H270" i="1" s="1"/>
  <c r="H268" i="1"/>
  <c r="M267" i="1"/>
  <c r="L267" i="1"/>
  <c r="H267" i="1"/>
  <c r="G267" i="1"/>
  <c r="J267" i="1" s="1"/>
  <c r="L266" i="1"/>
  <c r="M266" i="1" s="1"/>
  <c r="G266" i="1" s="1"/>
  <c r="H266" i="1" s="1"/>
  <c r="M265" i="1"/>
  <c r="G265" i="1" s="1"/>
  <c r="H265" i="1" s="1"/>
  <c r="J265" i="1"/>
  <c r="M264" i="1"/>
  <c r="G264" i="1" s="1"/>
  <c r="H264" i="1" s="1"/>
  <c r="M263" i="1"/>
  <c r="G263" i="1" s="1"/>
  <c r="H263" i="1" s="1"/>
  <c r="J263" i="1"/>
  <c r="O262" i="1"/>
  <c r="P262" i="1" s="1"/>
  <c r="M262" i="1"/>
  <c r="L262" i="1"/>
  <c r="H262" i="1"/>
  <c r="G262" i="1"/>
  <c r="J262" i="1" s="1"/>
  <c r="O260" i="1"/>
  <c r="P260" i="1" s="1"/>
  <c r="O259" i="1"/>
  <c r="P259" i="1" s="1"/>
  <c r="M259" i="1"/>
  <c r="G259" i="1" s="1"/>
  <c r="P258" i="1"/>
  <c r="O258" i="1"/>
  <c r="M258" i="1"/>
  <c r="H258" i="1"/>
  <c r="G258" i="1"/>
  <c r="J258" i="1" s="1"/>
  <c r="O257" i="1"/>
  <c r="P257" i="1" s="1"/>
  <c r="M257" i="1"/>
  <c r="G257" i="1" s="1"/>
  <c r="P256" i="1"/>
  <c r="O256" i="1"/>
  <c r="M256" i="1"/>
  <c r="H256" i="1"/>
  <c r="G256" i="1"/>
  <c r="J256" i="1" s="1"/>
  <c r="O255" i="1"/>
  <c r="P255" i="1" s="1"/>
  <c r="P254" i="1"/>
  <c r="O254" i="1"/>
  <c r="P253" i="1"/>
  <c r="O253" i="1"/>
  <c r="L253" i="1"/>
  <c r="M253" i="1" s="1"/>
  <c r="G253" i="1" s="1"/>
  <c r="H253" i="1" s="1"/>
  <c r="J253" i="1"/>
  <c r="O252" i="1"/>
  <c r="P252" i="1" s="1"/>
  <c r="M252" i="1"/>
  <c r="G252" i="1"/>
  <c r="P251" i="1"/>
  <c r="O251" i="1"/>
  <c r="M251" i="1"/>
  <c r="G251" i="1" s="1"/>
  <c r="H251" i="1" s="1"/>
  <c r="O250" i="1"/>
  <c r="P250" i="1" s="1"/>
  <c r="M250" i="1"/>
  <c r="G250" i="1"/>
  <c r="P249" i="1"/>
  <c r="O249" i="1"/>
  <c r="M249" i="1"/>
  <c r="G249" i="1" s="1"/>
  <c r="H249" i="1" s="1"/>
  <c r="O248" i="1"/>
  <c r="P248" i="1" s="1"/>
  <c r="M248" i="1"/>
  <c r="G248" i="1"/>
  <c r="P247" i="1"/>
  <c r="O247" i="1"/>
  <c r="M247" i="1"/>
  <c r="G247" i="1" s="1"/>
  <c r="O246" i="1"/>
  <c r="P246" i="1" s="1"/>
  <c r="P245" i="1"/>
  <c r="O245" i="1"/>
  <c r="P244" i="1"/>
  <c r="O244" i="1"/>
  <c r="M244" i="1"/>
  <c r="G244" i="1" s="1"/>
  <c r="O243" i="1"/>
  <c r="P243" i="1" s="1"/>
  <c r="M243" i="1"/>
  <c r="G243" i="1"/>
  <c r="P242" i="1"/>
  <c r="O242" i="1"/>
  <c r="M242" i="1"/>
  <c r="G242" i="1" s="1"/>
  <c r="H242" i="1" s="1"/>
  <c r="J242" i="1"/>
  <c r="O241" i="1"/>
  <c r="P241" i="1" s="1"/>
  <c r="M241" i="1"/>
  <c r="L241" i="1"/>
  <c r="H241" i="1"/>
  <c r="G241" i="1"/>
  <c r="J241" i="1" s="1"/>
  <c r="M240" i="1"/>
  <c r="L240" i="1"/>
  <c r="G240" i="1"/>
  <c r="P239" i="1"/>
  <c r="O239" i="1"/>
  <c r="M239" i="1"/>
  <c r="G239" i="1" s="1"/>
  <c r="J239" i="1"/>
  <c r="H239" i="1"/>
  <c r="O238" i="1"/>
  <c r="M238" i="1"/>
  <c r="L238" i="1"/>
  <c r="P238" i="1" s="1"/>
  <c r="H238" i="1"/>
  <c r="G238" i="1"/>
  <c r="J238" i="1" s="1"/>
  <c r="L237" i="1"/>
  <c r="L236" i="1"/>
  <c r="P235" i="1"/>
  <c r="O235" i="1"/>
  <c r="L235" i="1"/>
  <c r="M235" i="1" s="1"/>
  <c r="G235" i="1" s="1"/>
  <c r="J235" i="1"/>
  <c r="H235" i="1"/>
  <c r="O234" i="1"/>
  <c r="P234" i="1" s="1"/>
  <c r="M234" i="1"/>
  <c r="G234" i="1"/>
  <c r="P233" i="1"/>
  <c r="O233" i="1"/>
  <c r="M233" i="1"/>
  <c r="G233" i="1" s="1"/>
  <c r="J233" i="1"/>
  <c r="H233" i="1"/>
  <c r="O232" i="1"/>
  <c r="P232" i="1" s="1"/>
  <c r="M232" i="1"/>
  <c r="G232" i="1"/>
  <c r="P231" i="1"/>
  <c r="O231" i="1"/>
  <c r="M231" i="1"/>
  <c r="G231" i="1" s="1"/>
  <c r="J231" i="1"/>
  <c r="H231" i="1"/>
  <c r="O230" i="1"/>
  <c r="P230" i="1" s="1"/>
  <c r="M230" i="1"/>
  <c r="G230" i="1"/>
  <c r="P229" i="1"/>
  <c r="O229" i="1"/>
  <c r="M229" i="1"/>
  <c r="G229" i="1" s="1"/>
  <c r="J229" i="1"/>
  <c r="H229" i="1"/>
  <c r="O228" i="1"/>
  <c r="P228" i="1" s="1"/>
  <c r="M228" i="1"/>
  <c r="G228" i="1"/>
  <c r="P227" i="1"/>
  <c r="O227" i="1"/>
  <c r="M227" i="1"/>
  <c r="G227" i="1" s="1"/>
  <c r="J227" i="1"/>
  <c r="H227" i="1"/>
  <c r="O226" i="1"/>
  <c r="P226" i="1" s="1"/>
  <c r="M226" i="1"/>
  <c r="G226" i="1"/>
  <c r="P225" i="1"/>
  <c r="O225" i="1"/>
  <c r="M225" i="1"/>
  <c r="G225" i="1" s="1"/>
  <c r="J225" i="1"/>
  <c r="H225" i="1"/>
  <c r="O224" i="1"/>
  <c r="P224" i="1" s="1"/>
  <c r="M224" i="1"/>
  <c r="G224" i="1"/>
  <c r="P223" i="1"/>
  <c r="O223" i="1"/>
  <c r="M223" i="1"/>
  <c r="G223" i="1" s="1"/>
  <c r="J223" i="1"/>
  <c r="H223" i="1"/>
  <c r="O222" i="1"/>
  <c r="P222" i="1" s="1"/>
  <c r="M222" i="1"/>
  <c r="G222" i="1"/>
  <c r="P221" i="1"/>
  <c r="O221" i="1"/>
  <c r="M221" i="1"/>
  <c r="G221" i="1" s="1"/>
  <c r="J221" i="1"/>
  <c r="H221" i="1"/>
  <c r="O220" i="1"/>
  <c r="P220" i="1" s="1"/>
  <c r="M220" i="1"/>
  <c r="G220" i="1"/>
  <c r="P219" i="1"/>
  <c r="O219" i="1"/>
  <c r="M219" i="1"/>
  <c r="G219" i="1" s="1"/>
  <c r="J219" i="1"/>
  <c r="H219" i="1"/>
  <c r="O218" i="1"/>
  <c r="P218" i="1" s="1"/>
  <c r="M218" i="1"/>
  <c r="G218" i="1"/>
  <c r="P217" i="1"/>
  <c r="O217" i="1"/>
  <c r="M217" i="1"/>
  <c r="G217" i="1" s="1"/>
  <c r="J217" i="1"/>
  <c r="H217" i="1"/>
  <c r="O216" i="1"/>
  <c r="P216" i="1" s="1"/>
  <c r="M216" i="1"/>
  <c r="G216" i="1"/>
  <c r="P215" i="1"/>
  <c r="O215" i="1"/>
  <c r="M215" i="1"/>
  <c r="G215" i="1" s="1"/>
  <c r="J215" i="1"/>
  <c r="H215" i="1"/>
  <c r="O214" i="1"/>
  <c r="P214" i="1" s="1"/>
  <c r="M214" i="1"/>
  <c r="G214" i="1"/>
  <c r="P213" i="1"/>
  <c r="O213" i="1"/>
  <c r="M213" i="1"/>
  <c r="G213" i="1" s="1"/>
  <c r="J213" i="1"/>
  <c r="H213" i="1"/>
  <c r="O212" i="1"/>
  <c r="P212" i="1" s="1"/>
  <c r="M212" i="1"/>
  <c r="G212" i="1"/>
  <c r="P211" i="1"/>
  <c r="O211" i="1"/>
  <c r="M211" i="1"/>
  <c r="G211" i="1" s="1"/>
  <c r="J211" i="1"/>
  <c r="H211" i="1"/>
  <c r="O210" i="1"/>
  <c r="P210" i="1" s="1"/>
  <c r="M210" i="1"/>
  <c r="G210" i="1"/>
  <c r="P209" i="1"/>
  <c r="O209" i="1"/>
  <c r="M209" i="1"/>
  <c r="G209" i="1" s="1"/>
  <c r="J209" i="1"/>
  <c r="H209" i="1"/>
  <c r="O208" i="1"/>
  <c r="P208" i="1" s="1"/>
  <c r="M208" i="1"/>
  <c r="G208" i="1"/>
  <c r="P207" i="1"/>
  <c r="O207" i="1"/>
  <c r="M207" i="1"/>
  <c r="G207" i="1" s="1"/>
  <c r="J207" i="1"/>
  <c r="H207" i="1"/>
  <c r="P206" i="1"/>
  <c r="O206" i="1"/>
  <c r="M206" i="1"/>
  <c r="G206" i="1" s="1"/>
  <c r="P205" i="1"/>
  <c r="O205" i="1"/>
  <c r="M205" i="1"/>
  <c r="H205" i="1"/>
  <c r="G205" i="1"/>
  <c r="J205" i="1" s="1"/>
  <c r="P204" i="1"/>
  <c r="O204" i="1"/>
  <c r="M204" i="1"/>
  <c r="G204" i="1" s="1"/>
  <c r="P203" i="1"/>
  <c r="O203" i="1"/>
  <c r="M203" i="1"/>
  <c r="H203" i="1"/>
  <c r="G203" i="1"/>
  <c r="J203" i="1" s="1"/>
  <c r="P202" i="1"/>
  <c r="O202" i="1"/>
  <c r="M202" i="1"/>
  <c r="G202" i="1" s="1"/>
  <c r="P201" i="1"/>
  <c r="O201" i="1"/>
  <c r="M201" i="1"/>
  <c r="H201" i="1"/>
  <c r="G201" i="1"/>
  <c r="J201" i="1" s="1"/>
  <c r="P200" i="1"/>
  <c r="O200" i="1"/>
  <c r="M200" i="1"/>
  <c r="G200" i="1" s="1"/>
  <c r="P199" i="1"/>
  <c r="O199" i="1"/>
  <c r="M199" i="1"/>
  <c r="H199" i="1"/>
  <c r="G199" i="1"/>
  <c r="J199" i="1" s="1"/>
  <c r="P198" i="1"/>
  <c r="O198" i="1"/>
  <c r="M198" i="1"/>
  <c r="G198" i="1" s="1"/>
  <c r="P197" i="1"/>
  <c r="O197" i="1"/>
  <c r="M197" i="1"/>
  <c r="L197" i="1"/>
  <c r="J197" i="1"/>
  <c r="H197" i="1"/>
  <c r="G197" i="1"/>
  <c r="O196" i="1"/>
  <c r="P196" i="1" s="1"/>
  <c r="M196" i="1"/>
  <c r="G196" i="1"/>
  <c r="P195" i="1"/>
  <c r="O195" i="1"/>
  <c r="M195" i="1"/>
  <c r="J195" i="1"/>
  <c r="H195" i="1"/>
  <c r="G195" i="1"/>
  <c r="O194" i="1"/>
  <c r="P194" i="1" s="1"/>
  <c r="M194" i="1"/>
  <c r="G194" i="1"/>
  <c r="L193" i="1"/>
  <c r="P192" i="1"/>
  <c r="O192" i="1"/>
  <c r="P191" i="1"/>
  <c r="O191" i="1"/>
  <c r="P190" i="1"/>
  <c r="O190" i="1"/>
  <c r="M190" i="1"/>
  <c r="G190" i="1" s="1"/>
  <c r="H190" i="1" s="1"/>
  <c r="P189" i="1"/>
  <c r="O189" i="1"/>
  <c r="M189" i="1"/>
  <c r="G189" i="1"/>
  <c r="J189" i="1" s="1"/>
  <c r="P188" i="1"/>
  <c r="O188" i="1"/>
  <c r="M188" i="1"/>
  <c r="G188" i="1" s="1"/>
  <c r="H188" i="1" s="1"/>
  <c r="J188" i="1"/>
  <c r="P187" i="1"/>
  <c r="O187" i="1"/>
  <c r="M187" i="1"/>
  <c r="H187" i="1"/>
  <c r="G187" i="1"/>
  <c r="J187" i="1" s="1"/>
  <c r="P186" i="1"/>
  <c r="O186" i="1"/>
  <c r="M186" i="1"/>
  <c r="G186" i="1" s="1"/>
  <c r="H186" i="1" s="1"/>
  <c r="P185" i="1"/>
  <c r="O185" i="1"/>
  <c r="M185" i="1"/>
  <c r="H185" i="1"/>
  <c r="G185" i="1"/>
  <c r="J185" i="1" s="1"/>
  <c r="P184" i="1"/>
  <c r="O184" i="1"/>
  <c r="M184" i="1"/>
  <c r="G184" i="1" s="1"/>
  <c r="H184" i="1" s="1"/>
  <c r="O183" i="1"/>
  <c r="P183" i="1" s="1"/>
  <c r="M183" i="1"/>
  <c r="H183" i="1"/>
  <c r="G183" i="1"/>
  <c r="J183" i="1" s="1"/>
  <c r="P182" i="1"/>
  <c r="O182" i="1"/>
  <c r="M182" i="1"/>
  <c r="G182" i="1" s="1"/>
  <c r="H182" i="1" s="1"/>
  <c r="P181" i="1"/>
  <c r="O181" i="1"/>
  <c r="M181" i="1"/>
  <c r="G181" i="1"/>
  <c r="J181" i="1" s="1"/>
  <c r="P180" i="1"/>
  <c r="O180" i="1"/>
  <c r="M180" i="1"/>
  <c r="G180" i="1" s="1"/>
  <c r="H180" i="1" s="1"/>
  <c r="J180" i="1"/>
  <c r="P179" i="1"/>
  <c r="O179" i="1"/>
  <c r="M179" i="1"/>
  <c r="H179" i="1"/>
  <c r="G179" i="1"/>
  <c r="J179" i="1" s="1"/>
  <c r="P178" i="1"/>
  <c r="O178" i="1"/>
  <c r="M178" i="1"/>
  <c r="G178" i="1" s="1"/>
  <c r="H178" i="1" s="1"/>
  <c r="P177" i="1"/>
  <c r="O177" i="1"/>
  <c r="M177" i="1"/>
  <c r="L177" i="1"/>
  <c r="J177" i="1"/>
  <c r="H177" i="1"/>
  <c r="G177" i="1"/>
  <c r="O176" i="1"/>
  <c r="M176" i="1"/>
  <c r="L176" i="1"/>
  <c r="H176" i="1"/>
  <c r="G176" i="1"/>
  <c r="J176" i="1" s="1"/>
  <c r="P175" i="1"/>
  <c r="O175" i="1"/>
  <c r="M175" i="1"/>
  <c r="G175" i="1" s="1"/>
  <c r="H175" i="1" s="1"/>
  <c r="P174" i="1"/>
  <c r="O174" i="1"/>
  <c r="M174" i="1"/>
  <c r="H174" i="1"/>
  <c r="G174" i="1"/>
  <c r="J174" i="1" s="1"/>
  <c r="P173" i="1"/>
  <c r="O173" i="1"/>
  <c r="M173" i="1"/>
  <c r="G173" i="1" s="1"/>
  <c r="H173" i="1" s="1"/>
  <c r="O172" i="1"/>
  <c r="P172" i="1" s="1"/>
  <c r="M172" i="1"/>
  <c r="G172" i="1" s="1"/>
  <c r="P171" i="1"/>
  <c r="M171" i="1"/>
  <c r="L171" i="1"/>
  <c r="O171" i="1" s="1"/>
  <c r="G171" i="1"/>
  <c r="H171" i="1" s="1"/>
  <c r="P170" i="1"/>
  <c r="O170" i="1"/>
  <c r="M170" i="1"/>
  <c r="J170" i="1"/>
  <c r="H170" i="1"/>
  <c r="G170" i="1"/>
  <c r="O169" i="1"/>
  <c r="P169" i="1" s="1"/>
  <c r="M169" i="1"/>
  <c r="G169" i="1" s="1"/>
  <c r="O168" i="1"/>
  <c r="P168" i="1" s="1"/>
  <c r="M168" i="1"/>
  <c r="G168" i="1"/>
  <c r="H168" i="1" s="1"/>
  <c r="O167" i="1"/>
  <c r="M167" i="1"/>
  <c r="L167" i="1"/>
  <c r="H167" i="1"/>
  <c r="G167" i="1"/>
  <c r="J167" i="1" s="1"/>
  <c r="L166" i="1"/>
  <c r="O166" i="1" s="1"/>
  <c r="O165" i="1"/>
  <c r="L165" i="1"/>
  <c r="M165" i="1" s="1"/>
  <c r="G165" i="1" s="1"/>
  <c r="H165" i="1" s="1"/>
  <c r="P164" i="1"/>
  <c r="O164" i="1"/>
  <c r="M164" i="1"/>
  <c r="L164" i="1"/>
  <c r="J164" i="1"/>
  <c r="H164" i="1"/>
  <c r="G164" i="1"/>
  <c r="M163" i="1"/>
  <c r="G163" i="1" s="1"/>
  <c r="L163" i="1"/>
  <c r="P162" i="1"/>
  <c r="O162" i="1"/>
  <c r="M162" i="1"/>
  <c r="G162" i="1" s="1"/>
  <c r="J162" i="1" s="1"/>
  <c r="H162" i="1"/>
  <c r="P161" i="1"/>
  <c r="O161" i="1"/>
  <c r="M161" i="1"/>
  <c r="H161" i="1"/>
  <c r="G161" i="1"/>
  <c r="J161" i="1" s="1"/>
  <c r="P160" i="1"/>
  <c r="O160" i="1"/>
  <c r="M160" i="1"/>
  <c r="G160" i="1" s="1"/>
  <c r="J160" i="1" s="1"/>
  <c r="O159" i="1"/>
  <c r="P159" i="1" s="1"/>
  <c r="M159" i="1"/>
  <c r="G159" i="1" s="1"/>
  <c r="P158" i="1"/>
  <c r="O158" i="1"/>
  <c r="M158" i="1"/>
  <c r="G158" i="1" s="1"/>
  <c r="J158" i="1" s="1"/>
  <c r="H158" i="1"/>
  <c r="P157" i="1"/>
  <c r="O157" i="1"/>
  <c r="M157" i="1"/>
  <c r="H157" i="1"/>
  <c r="G157" i="1"/>
  <c r="J157" i="1" s="1"/>
  <c r="P156" i="1"/>
  <c r="O156" i="1"/>
  <c r="M156" i="1"/>
  <c r="G156" i="1" s="1"/>
  <c r="J156" i="1" s="1"/>
  <c r="O155" i="1"/>
  <c r="P155" i="1" s="1"/>
  <c r="M155" i="1"/>
  <c r="G155" i="1" s="1"/>
  <c r="P154" i="1"/>
  <c r="O154" i="1"/>
  <c r="M154" i="1"/>
  <c r="G154" i="1" s="1"/>
  <c r="J154" i="1" s="1"/>
  <c r="H154" i="1"/>
  <c r="P153" i="1"/>
  <c r="O153" i="1"/>
  <c r="M153" i="1"/>
  <c r="H153" i="1"/>
  <c r="G153" i="1"/>
  <c r="J153" i="1" s="1"/>
  <c r="P152" i="1"/>
  <c r="O152" i="1"/>
  <c r="M152" i="1"/>
  <c r="G152" i="1" s="1"/>
  <c r="J152" i="1" s="1"/>
  <c r="O151" i="1"/>
  <c r="P151" i="1" s="1"/>
  <c r="M151" i="1"/>
  <c r="G151" i="1" s="1"/>
  <c r="P150" i="1"/>
  <c r="O150" i="1"/>
  <c r="M150" i="1"/>
  <c r="G150" i="1" s="1"/>
  <c r="J150" i="1" s="1"/>
  <c r="H150" i="1"/>
  <c r="P149" i="1"/>
  <c r="O149" i="1"/>
  <c r="M149" i="1"/>
  <c r="H149" i="1"/>
  <c r="G149" i="1"/>
  <c r="J149" i="1" s="1"/>
  <c r="L148" i="1"/>
  <c r="O148" i="1" s="1"/>
  <c r="O147" i="1"/>
  <c r="P147" i="1" s="1"/>
  <c r="M147" i="1"/>
  <c r="G147" i="1"/>
  <c r="H147" i="1" s="1"/>
  <c r="O146" i="1"/>
  <c r="P146" i="1" s="1"/>
  <c r="M146" i="1"/>
  <c r="G146" i="1"/>
  <c r="H146" i="1" s="1"/>
  <c r="P145" i="1"/>
  <c r="O145" i="1"/>
  <c r="M145" i="1"/>
  <c r="J145" i="1"/>
  <c r="H145" i="1"/>
  <c r="G145" i="1"/>
  <c r="M144" i="1"/>
  <c r="G144" i="1" s="1"/>
  <c r="L144" i="1"/>
  <c r="P143" i="1"/>
  <c r="M143" i="1"/>
  <c r="L143" i="1"/>
  <c r="O143" i="1" s="1"/>
  <c r="G143" i="1"/>
  <c r="H143" i="1" s="1"/>
  <c r="P142" i="1"/>
  <c r="O142" i="1"/>
  <c r="M142" i="1"/>
  <c r="J142" i="1"/>
  <c r="H142" i="1"/>
  <c r="G142" i="1"/>
  <c r="O141" i="1"/>
  <c r="P141" i="1" s="1"/>
  <c r="M141" i="1"/>
  <c r="G141" i="1" s="1"/>
  <c r="O140" i="1"/>
  <c r="P140" i="1" s="1"/>
  <c r="O139" i="1"/>
  <c r="P139" i="1" s="1"/>
  <c r="O138" i="1"/>
  <c r="P138" i="1" s="1"/>
  <c r="M138" i="1"/>
  <c r="G138" i="1" s="1"/>
  <c r="P137" i="1"/>
  <c r="O137" i="1"/>
  <c r="L137" i="1"/>
  <c r="M137" i="1" s="1"/>
  <c r="G137" i="1" s="1"/>
  <c r="J137" i="1" s="1"/>
  <c r="H137" i="1"/>
  <c r="P136" i="1"/>
  <c r="O136" i="1"/>
  <c r="M136" i="1"/>
  <c r="H136" i="1"/>
  <c r="G136" i="1"/>
  <c r="J136" i="1" s="1"/>
  <c r="P135" i="1"/>
  <c r="O135" i="1"/>
  <c r="M135" i="1"/>
  <c r="G135" i="1" s="1"/>
  <c r="J135" i="1" s="1"/>
  <c r="O134" i="1"/>
  <c r="M134" i="1"/>
  <c r="L134" i="1"/>
  <c r="P134" i="1" s="1"/>
  <c r="H134" i="1"/>
  <c r="G134" i="1"/>
  <c r="J134" i="1" s="1"/>
  <c r="P133" i="1"/>
  <c r="O133" i="1"/>
  <c r="M133" i="1"/>
  <c r="G133" i="1" s="1"/>
  <c r="P132" i="1"/>
  <c r="O132" i="1"/>
  <c r="M132" i="1"/>
  <c r="H132" i="1"/>
  <c r="G132" i="1"/>
  <c r="J132" i="1" s="1"/>
  <c r="P131" i="1"/>
  <c r="O131" i="1"/>
  <c r="M131" i="1"/>
  <c r="G131" i="1" s="1"/>
  <c r="P130" i="1"/>
  <c r="O130" i="1"/>
  <c r="M130" i="1"/>
  <c r="H130" i="1"/>
  <c r="G130" i="1"/>
  <c r="J130" i="1" s="1"/>
  <c r="P129" i="1"/>
  <c r="O129" i="1"/>
  <c r="M129" i="1"/>
  <c r="G129" i="1" s="1"/>
  <c r="P128" i="1"/>
  <c r="O128" i="1"/>
  <c r="M128" i="1"/>
  <c r="H128" i="1"/>
  <c r="G128" i="1"/>
  <c r="J128" i="1" s="1"/>
  <c r="P127" i="1"/>
  <c r="O127" i="1"/>
  <c r="M127" i="1"/>
  <c r="G127" i="1" s="1"/>
  <c r="P126" i="1"/>
  <c r="O126" i="1"/>
  <c r="M126" i="1"/>
  <c r="H126" i="1"/>
  <c r="G126" i="1"/>
  <c r="J126" i="1" s="1"/>
  <c r="M125" i="1"/>
  <c r="G125" i="1" s="1"/>
  <c r="L125" i="1"/>
  <c r="O125" i="1" s="1"/>
  <c r="P124" i="1"/>
  <c r="O124" i="1"/>
  <c r="O123" i="1"/>
  <c r="P123" i="1" s="1"/>
  <c r="O122" i="1"/>
  <c r="P122" i="1" s="1"/>
  <c r="M122" i="1"/>
  <c r="G122" i="1"/>
  <c r="H122" i="1" s="1"/>
  <c r="P121" i="1"/>
  <c r="O121" i="1"/>
  <c r="M121" i="1"/>
  <c r="J121" i="1"/>
  <c r="H121" i="1"/>
  <c r="G121" i="1"/>
  <c r="O120" i="1"/>
  <c r="P120" i="1" s="1"/>
  <c r="M120" i="1"/>
  <c r="G120" i="1"/>
  <c r="H120" i="1" s="1"/>
  <c r="P119" i="1"/>
  <c r="O119" i="1"/>
  <c r="M119" i="1"/>
  <c r="J119" i="1"/>
  <c r="H119" i="1"/>
  <c r="G119" i="1"/>
  <c r="O118" i="1"/>
  <c r="P118" i="1" s="1"/>
  <c r="M118" i="1"/>
  <c r="G118" i="1"/>
  <c r="H118" i="1" s="1"/>
  <c r="P117" i="1"/>
  <c r="O117" i="1"/>
  <c r="M117" i="1"/>
  <c r="J117" i="1"/>
  <c r="H117" i="1"/>
  <c r="G117" i="1"/>
  <c r="O116" i="1"/>
  <c r="P116" i="1" s="1"/>
  <c r="M116" i="1"/>
  <c r="G116" i="1"/>
  <c r="H116" i="1" s="1"/>
  <c r="P115" i="1"/>
  <c r="O115" i="1"/>
  <c r="M115" i="1"/>
  <c r="J115" i="1"/>
  <c r="H115" i="1"/>
  <c r="G115" i="1"/>
  <c r="O114" i="1"/>
  <c r="P114" i="1" s="1"/>
  <c r="M114" i="1"/>
  <c r="G114" i="1"/>
  <c r="H114" i="1" s="1"/>
  <c r="P113" i="1"/>
  <c r="O113" i="1"/>
  <c r="M113" i="1"/>
  <c r="J113" i="1"/>
  <c r="H113" i="1"/>
  <c r="G113" i="1"/>
  <c r="O112" i="1"/>
  <c r="M112" i="1"/>
  <c r="L112" i="1"/>
  <c r="P112" i="1" s="1"/>
  <c r="H112" i="1"/>
  <c r="G112" i="1"/>
  <c r="J112" i="1" s="1"/>
  <c r="P111" i="1"/>
  <c r="O111" i="1"/>
  <c r="M111" i="1"/>
  <c r="G111" i="1" s="1"/>
  <c r="P110" i="1"/>
  <c r="O110" i="1"/>
  <c r="M110" i="1"/>
  <c r="H110" i="1"/>
  <c r="G110" i="1"/>
  <c r="J110" i="1" s="1"/>
  <c r="P109" i="1"/>
  <c r="O109" i="1"/>
  <c r="M109" i="1"/>
  <c r="G109" i="1" s="1"/>
  <c r="P108" i="1"/>
  <c r="O108" i="1"/>
  <c r="M108" i="1"/>
  <c r="H108" i="1"/>
  <c r="G108" i="1"/>
  <c r="J108" i="1" s="1"/>
  <c r="P107" i="1"/>
  <c r="O107" i="1"/>
  <c r="M107" i="1"/>
  <c r="G107" i="1" s="1"/>
  <c r="P106" i="1"/>
  <c r="O106" i="1"/>
  <c r="P105" i="1"/>
  <c r="O105" i="1"/>
  <c r="M104" i="1"/>
  <c r="G104" i="1" s="1"/>
  <c r="L104" i="1"/>
  <c r="O104" i="1" s="1"/>
  <c r="L103" i="1"/>
  <c r="M103" i="1" s="1"/>
  <c r="G103" i="1" s="1"/>
  <c r="P102" i="1"/>
  <c r="O102" i="1"/>
  <c r="M102" i="1"/>
  <c r="L102" i="1"/>
  <c r="J102" i="1"/>
  <c r="H102" i="1"/>
  <c r="G102" i="1"/>
  <c r="O101" i="1"/>
  <c r="P101" i="1" s="1"/>
  <c r="M101" i="1"/>
  <c r="G101" i="1"/>
  <c r="H101" i="1" s="1"/>
  <c r="P100" i="1"/>
  <c r="O100" i="1"/>
  <c r="M100" i="1"/>
  <c r="J100" i="1"/>
  <c r="H100" i="1"/>
  <c r="G100" i="1"/>
  <c r="O99" i="1"/>
  <c r="P99" i="1" s="1"/>
  <c r="M99" i="1"/>
  <c r="G99" i="1"/>
  <c r="H99" i="1" s="1"/>
  <c r="P98" i="1"/>
  <c r="O98" i="1"/>
  <c r="M98" i="1"/>
  <c r="J98" i="1"/>
  <c r="H98" i="1"/>
  <c r="G98" i="1"/>
  <c r="O97" i="1"/>
  <c r="P97" i="1" s="1"/>
  <c r="M97" i="1"/>
  <c r="G97" i="1"/>
  <c r="H97" i="1" s="1"/>
  <c r="P96" i="1"/>
  <c r="O96" i="1"/>
  <c r="M96" i="1"/>
  <c r="J96" i="1"/>
  <c r="H96" i="1"/>
  <c r="G96" i="1"/>
  <c r="O95" i="1"/>
  <c r="P95" i="1" s="1"/>
  <c r="M95" i="1"/>
  <c r="G95" i="1"/>
  <c r="H95" i="1" s="1"/>
  <c r="P94" i="1"/>
  <c r="O94" i="1"/>
  <c r="O93" i="1"/>
  <c r="P93" i="1" s="1"/>
  <c r="O92" i="1"/>
  <c r="M92" i="1"/>
  <c r="L92" i="1"/>
  <c r="P92" i="1" s="1"/>
  <c r="H92" i="1"/>
  <c r="G92" i="1"/>
  <c r="J92" i="1" s="1"/>
  <c r="P91" i="1"/>
  <c r="O91" i="1"/>
  <c r="M91" i="1"/>
  <c r="G91" i="1" s="1"/>
  <c r="P90" i="1"/>
  <c r="O90" i="1"/>
  <c r="M90" i="1"/>
  <c r="H90" i="1"/>
  <c r="G90" i="1"/>
  <c r="J90" i="1" s="1"/>
  <c r="P89" i="1"/>
  <c r="O89" i="1"/>
  <c r="M89" i="1"/>
  <c r="G89" i="1" s="1"/>
  <c r="P88" i="1"/>
  <c r="O88" i="1"/>
  <c r="M88" i="1"/>
  <c r="H88" i="1"/>
  <c r="G88" i="1"/>
  <c r="J88" i="1" s="1"/>
  <c r="P87" i="1"/>
  <c r="O87" i="1"/>
  <c r="M87" i="1"/>
  <c r="G87" i="1" s="1"/>
  <c r="P86" i="1"/>
  <c r="O86" i="1"/>
  <c r="M86" i="1"/>
  <c r="H86" i="1"/>
  <c r="G86" i="1"/>
  <c r="J86" i="1" s="1"/>
  <c r="P85" i="1"/>
  <c r="O85" i="1"/>
  <c r="M85" i="1"/>
  <c r="G85" i="1" s="1"/>
  <c r="P84" i="1"/>
  <c r="O84" i="1"/>
  <c r="M84" i="1"/>
  <c r="H84" i="1"/>
  <c r="G84" i="1"/>
  <c r="J84" i="1" s="1"/>
  <c r="P83" i="1"/>
  <c r="O83" i="1"/>
  <c r="M83" i="1"/>
  <c r="G83" i="1" s="1"/>
  <c r="P82" i="1"/>
  <c r="O82" i="1"/>
  <c r="M82" i="1"/>
  <c r="H82" i="1"/>
  <c r="G82" i="1"/>
  <c r="J82" i="1" s="1"/>
  <c r="P81" i="1"/>
  <c r="O81" i="1"/>
  <c r="M81" i="1"/>
  <c r="G81" i="1" s="1"/>
  <c r="P80" i="1"/>
  <c r="O80" i="1"/>
  <c r="M80" i="1"/>
  <c r="H80" i="1"/>
  <c r="G80" i="1"/>
  <c r="J80" i="1" s="1"/>
  <c r="P79" i="1"/>
  <c r="O79" i="1"/>
  <c r="P78" i="1"/>
  <c r="O78" i="1"/>
  <c r="J77" i="1"/>
  <c r="H77" i="1"/>
  <c r="G77" i="1"/>
  <c r="L76" i="1"/>
  <c r="M76" i="1" s="1"/>
  <c r="G76" i="1" s="1"/>
  <c r="P75" i="1"/>
  <c r="O75" i="1"/>
  <c r="M75" i="1"/>
  <c r="H75" i="1"/>
  <c r="G75" i="1"/>
  <c r="J75" i="1" s="1"/>
  <c r="P74" i="1"/>
  <c r="O74" i="1"/>
  <c r="M74" i="1"/>
  <c r="G74" i="1" s="1"/>
  <c r="P73" i="1"/>
  <c r="O73" i="1"/>
  <c r="P72" i="1"/>
  <c r="O72" i="1"/>
  <c r="M71" i="1"/>
  <c r="G71" i="1" s="1"/>
  <c r="L71" i="1"/>
  <c r="O71" i="1" s="1"/>
  <c r="P70" i="1"/>
  <c r="O70" i="1"/>
  <c r="M70" i="1"/>
  <c r="J70" i="1"/>
  <c r="H70" i="1"/>
  <c r="G70" i="1"/>
  <c r="O69" i="1"/>
  <c r="P69" i="1" s="1"/>
  <c r="M69" i="1"/>
  <c r="G69" i="1"/>
  <c r="H69" i="1" s="1"/>
  <c r="P68" i="1"/>
  <c r="O68" i="1"/>
  <c r="M68" i="1"/>
  <c r="J68" i="1"/>
  <c r="H68" i="1"/>
  <c r="G68" i="1"/>
  <c r="O67" i="1"/>
  <c r="M67" i="1"/>
  <c r="L67" i="1"/>
  <c r="P67" i="1" s="1"/>
  <c r="H67" i="1"/>
  <c r="G67" i="1"/>
  <c r="J67" i="1" s="1"/>
  <c r="P66" i="1"/>
  <c r="O66" i="1"/>
  <c r="P65" i="1"/>
  <c r="O65" i="1"/>
  <c r="P64" i="1"/>
  <c r="O64" i="1"/>
  <c r="M64" i="1"/>
  <c r="H64" i="1"/>
  <c r="G64" i="1"/>
  <c r="J64" i="1" s="1"/>
  <c r="P63" i="1"/>
  <c r="O63" i="1"/>
  <c r="M63" i="1"/>
  <c r="G63" i="1" s="1"/>
  <c r="P62" i="1"/>
  <c r="O62" i="1"/>
  <c r="M62" i="1"/>
  <c r="H62" i="1"/>
  <c r="G62" i="1"/>
  <c r="J62" i="1" s="1"/>
  <c r="P61" i="1"/>
  <c r="O61" i="1"/>
  <c r="M61" i="1"/>
  <c r="G61" i="1" s="1"/>
  <c r="P60" i="1"/>
  <c r="O60" i="1"/>
  <c r="M60" i="1"/>
  <c r="H60" i="1"/>
  <c r="G60" i="1"/>
  <c r="J60" i="1" s="1"/>
  <c r="P59" i="1"/>
  <c r="O59" i="1"/>
  <c r="M59" i="1"/>
  <c r="G59" i="1" s="1"/>
  <c r="P58" i="1"/>
  <c r="O58" i="1"/>
  <c r="M58" i="1"/>
  <c r="H58" i="1"/>
  <c r="G58" i="1"/>
  <c r="J58" i="1" s="1"/>
  <c r="P57" i="1"/>
  <c r="O57" i="1"/>
  <c r="M57" i="1"/>
  <c r="G57" i="1" s="1"/>
  <c r="P56" i="1"/>
  <c r="O56" i="1"/>
  <c r="M56" i="1"/>
  <c r="H56" i="1"/>
  <c r="G56" i="1"/>
  <c r="J56" i="1" s="1"/>
  <c r="P55" i="1"/>
  <c r="O55" i="1"/>
  <c r="M55" i="1"/>
  <c r="G55" i="1" s="1"/>
  <c r="P54" i="1"/>
  <c r="O54" i="1"/>
  <c r="M54" i="1"/>
  <c r="H54" i="1"/>
  <c r="G54" i="1"/>
  <c r="J54" i="1" s="1"/>
  <c r="P53" i="1"/>
  <c r="O53" i="1"/>
  <c r="M53" i="1"/>
  <c r="G53" i="1" s="1"/>
  <c r="P52" i="1"/>
  <c r="O52" i="1"/>
  <c r="P51" i="1"/>
  <c r="O51" i="1"/>
  <c r="P50" i="1"/>
  <c r="O50" i="1"/>
  <c r="M50" i="1"/>
  <c r="G50" i="1" s="1"/>
  <c r="P49" i="1"/>
  <c r="O49" i="1"/>
  <c r="M49" i="1"/>
  <c r="H49" i="1"/>
  <c r="G49" i="1"/>
  <c r="J49" i="1" s="1"/>
  <c r="P48" i="1"/>
  <c r="O48" i="1"/>
  <c r="M48" i="1"/>
  <c r="G48" i="1" s="1"/>
  <c r="P47" i="1"/>
  <c r="O47" i="1"/>
  <c r="M47" i="1"/>
  <c r="H47" i="1"/>
  <c r="G47" i="1"/>
  <c r="J47" i="1" s="1"/>
  <c r="P46" i="1"/>
  <c r="O46" i="1"/>
  <c r="M46" i="1"/>
  <c r="G46" i="1" s="1"/>
  <c r="P45" i="1"/>
  <c r="O45" i="1"/>
  <c r="M45" i="1"/>
  <c r="H45" i="1"/>
  <c r="G45" i="1"/>
  <c r="J45" i="1" s="1"/>
  <c r="P44" i="1"/>
  <c r="O44" i="1"/>
  <c r="M44" i="1"/>
  <c r="G44" i="1" s="1"/>
  <c r="P43" i="1"/>
  <c r="O43" i="1"/>
  <c r="M43" i="1"/>
  <c r="H43" i="1"/>
  <c r="G43" i="1"/>
  <c r="J43" i="1" s="1"/>
  <c r="P42" i="1"/>
  <c r="O42" i="1"/>
  <c r="M42" i="1"/>
  <c r="G42" i="1" s="1"/>
  <c r="P41" i="1"/>
  <c r="O41" i="1"/>
  <c r="P40" i="1"/>
  <c r="O40" i="1"/>
  <c r="P39" i="1"/>
  <c r="O39" i="1"/>
  <c r="M39" i="1"/>
  <c r="G39" i="1" s="1"/>
  <c r="P38" i="1"/>
  <c r="O38" i="1"/>
  <c r="M38" i="1"/>
  <c r="H38" i="1"/>
  <c r="G38" i="1"/>
  <c r="J38" i="1" s="1"/>
  <c r="P37" i="1"/>
  <c r="O37" i="1"/>
  <c r="M37" i="1"/>
  <c r="G37" i="1" s="1"/>
  <c r="P36" i="1"/>
  <c r="O36" i="1"/>
  <c r="M36" i="1"/>
  <c r="H36" i="1"/>
  <c r="G36" i="1"/>
  <c r="J36" i="1" s="1"/>
  <c r="P35" i="1"/>
  <c r="O35" i="1"/>
  <c r="M35" i="1"/>
  <c r="G35" i="1" s="1"/>
  <c r="P34" i="1"/>
  <c r="O34" i="1"/>
  <c r="M34" i="1"/>
  <c r="H34" i="1"/>
  <c r="G34" i="1"/>
  <c r="J34" i="1" s="1"/>
  <c r="P33" i="1"/>
  <c r="O33" i="1"/>
  <c r="M33" i="1"/>
  <c r="G33" i="1" s="1"/>
  <c r="P32" i="1"/>
  <c r="O32" i="1"/>
  <c r="M32" i="1"/>
  <c r="H32" i="1"/>
  <c r="G32" i="1"/>
  <c r="J32" i="1" s="1"/>
  <c r="P31" i="1"/>
  <c r="O31" i="1"/>
  <c r="M31" i="1"/>
  <c r="G31" i="1" s="1"/>
  <c r="P30" i="1"/>
  <c r="O30" i="1"/>
  <c r="M30" i="1"/>
  <c r="H30" i="1"/>
  <c r="G30" i="1"/>
  <c r="J30" i="1" s="1"/>
  <c r="P29" i="1"/>
  <c r="O29" i="1"/>
  <c r="M29" i="1"/>
  <c r="G29" i="1" s="1"/>
  <c r="P28" i="1"/>
  <c r="O28" i="1"/>
  <c r="M28" i="1"/>
  <c r="H28" i="1"/>
  <c r="G28" i="1"/>
  <c r="J28" i="1" s="1"/>
  <c r="M27" i="1"/>
  <c r="L27" i="1"/>
  <c r="O27" i="1" s="1"/>
  <c r="G27" i="1"/>
  <c r="H27" i="1" s="1"/>
  <c r="P26" i="1"/>
  <c r="O26" i="1"/>
  <c r="O25" i="1"/>
  <c r="P25" i="1" s="1"/>
  <c r="O24" i="1"/>
  <c r="P24" i="1" s="1"/>
  <c r="M24" i="1"/>
  <c r="G24" i="1"/>
  <c r="H24" i="1" s="1"/>
  <c r="H25" i="1" s="1"/>
  <c r="J48" i="1" l="1"/>
  <c r="H48" i="1"/>
  <c r="J129" i="1"/>
  <c r="H129" i="1"/>
  <c r="H40" i="1"/>
  <c r="J81" i="1"/>
  <c r="H81" i="1"/>
  <c r="H93" i="1" s="1"/>
  <c r="J83" i="1"/>
  <c r="J93" i="1" s="1"/>
  <c r="H83" i="1"/>
  <c r="J85" i="1"/>
  <c r="H85" i="1"/>
  <c r="J87" i="1"/>
  <c r="H87" i="1"/>
  <c r="J89" i="1"/>
  <c r="H89" i="1"/>
  <c r="J91" i="1"/>
  <c r="H91" i="1"/>
  <c r="J103" i="1"/>
  <c r="H103" i="1"/>
  <c r="H125" i="1"/>
  <c r="J125" i="1"/>
  <c r="J155" i="1"/>
  <c r="H155" i="1"/>
  <c r="H169" i="1"/>
  <c r="J169" i="1"/>
  <c r="J172" i="1"/>
  <c r="H172" i="1"/>
  <c r="J42" i="1"/>
  <c r="H42" i="1"/>
  <c r="J46" i="1"/>
  <c r="H46" i="1"/>
  <c r="H71" i="1"/>
  <c r="H72" i="1" s="1"/>
  <c r="J71" i="1"/>
  <c r="J133" i="1"/>
  <c r="H133" i="1"/>
  <c r="H138" i="1"/>
  <c r="J138" i="1"/>
  <c r="J151" i="1"/>
  <c r="H151" i="1"/>
  <c r="J53" i="1"/>
  <c r="H53" i="1"/>
  <c r="J55" i="1"/>
  <c r="H55" i="1"/>
  <c r="J57" i="1"/>
  <c r="H57" i="1"/>
  <c r="J59" i="1"/>
  <c r="H59" i="1"/>
  <c r="J61" i="1"/>
  <c r="H61" i="1"/>
  <c r="J63" i="1"/>
  <c r="H63" i="1"/>
  <c r="J163" i="1"/>
  <c r="H163" i="1"/>
  <c r="J44" i="1"/>
  <c r="H44" i="1"/>
  <c r="J50" i="1"/>
  <c r="H50" i="1"/>
  <c r="H104" i="1"/>
  <c r="H105" i="1" s="1"/>
  <c r="J104" i="1"/>
  <c r="J127" i="1"/>
  <c r="H127" i="1"/>
  <c r="J131" i="1"/>
  <c r="H131" i="1"/>
  <c r="H141" i="1"/>
  <c r="J141" i="1"/>
  <c r="J159" i="1"/>
  <c r="H159" i="1"/>
  <c r="J29" i="1"/>
  <c r="H29" i="1"/>
  <c r="J31" i="1"/>
  <c r="H31" i="1"/>
  <c r="J33" i="1"/>
  <c r="H33" i="1"/>
  <c r="J35" i="1"/>
  <c r="H35" i="1"/>
  <c r="J37" i="1"/>
  <c r="H37" i="1"/>
  <c r="J39" i="1"/>
  <c r="H39" i="1"/>
  <c r="J74" i="1"/>
  <c r="H74" i="1"/>
  <c r="J76" i="1"/>
  <c r="H76" i="1"/>
  <c r="J107" i="1"/>
  <c r="H107" i="1"/>
  <c r="J109" i="1"/>
  <c r="H109" i="1"/>
  <c r="J111" i="1"/>
  <c r="H111" i="1"/>
  <c r="J144" i="1"/>
  <c r="H144" i="1"/>
  <c r="J24" i="1"/>
  <c r="J25" i="1" s="1"/>
  <c r="J27" i="1"/>
  <c r="P27" i="1"/>
  <c r="J69" i="1"/>
  <c r="J72" i="1" s="1"/>
  <c r="P71" i="1"/>
  <c r="J95" i="1"/>
  <c r="J97" i="1"/>
  <c r="J99" i="1"/>
  <c r="J101" i="1"/>
  <c r="O103" i="1"/>
  <c r="P104" i="1"/>
  <c r="J114" i="1"/>
  <c r="J116" i="1"/>
  <c r="J118" i="1"/>
  <c r="J120" i="1"/>
  <c r="J122" i="1"/>
  <c r="P125" i="1"/>
  <c r="H135" i="1"/>
  <c r="J147" i="1"/>
  <c r="P148" i="1"/>
  <c r="H152" i="1"/>
  <c r="H156" i="1"/>
  <c r="H160" i="1"/>
  <c r="J165" i="1"/>
  <c r="P166" i="1"/>
  <c r="J168" i="1"/>
  <c r="J173" i="1"/>
  <c r="J184" i="1"/>
  <c r="J260" i="1"/>
  <c r="H279" i="1"/>
  <c r="J279" i="1"/>
  <c r="H281" i="1"/>
  <c r="J281" i="1"/>
  <c r="J283" i="1"/>
  <c r="H283" i="1"/>
  <c r="P103" i="1"/>
  <c r="P144" i="1"/>
  <c r="J175" i="1"/>
  <c r="J178" i="1"/>
  <c r="J186" i="1"/>
  <c r="M193" i="1"/>
  <c r="G193" i="1" s="1"/>
  <c r="P193" i="1"/>
  <c r="O193" i="1"/>
  <c r="J198" i="1"/>
  <c r="H198" i="1"/>
  <c r="J200" i="1"/>
  <c r="H200" i="1"/>
  <c r="J202" i="1"/>
  <c r="H202" i="1"/>
  <c r="J204" i="1"/>
  <c r="H204" i="1"/>
  <c r="J206" i="1"/>
  <c r="H206" i="1"/>
  <c r="H208" i="1"/>
  <c r="J208" i="1"/>
  <c r="H210" i="1"/>
  <c r="J210" i="1"/>
  <c r="H212" i="1"/>
  <c r="J212" i="1"/>
  <c r="H214" i="1"/>
  <c r="J214" i="1"/>
  <c r="H216" i="1"/>
  <c r="J216" i="1"/>
  <c r="H218" i="1"/>
  <c r="J218" i="1"/>
  <c r="H220" i="1"/>
  <c r="J220" i="1"/>
  <c r="H222" i="1"/>
  <c r="J222" i="1"/>
  <c r="H224" i="1"/>
  <c r="J224" i="1"/>
  <c r="H226" i="1"/>
  <c r="J226" i="1"/>
  <c r="H228" i="1"/>
  <c r="J228" i="1"/>
  <c r="H230" i="1"/>
  <c r="J230" i="1"/>
  <c r="H232" i="1"/>
  <c r="J232" i="1"/>
  <c r="H234" i="1"/>
  <c r="J234" i="1"/>
  <c r="H244" i="1"/>
  <c r="J244" i="1"/>
  <c r="J257" i="1"/>
  <c r="H257" i="1"/>
  <c r="J277" i="1"/>
  <c r="H277" i="1"/>
  <c r="H194" i="1"/>
  <c r="J194" i="1"/>
  <c r="H240" i="1"/>
  <c r="J240" i="1"/>
  <c r="H243" i="1"/>
  <c r="J243" i="1"/>
  <c r="J143" i="1"/>
  <c r="O144" i="1"/>
  <c r="J146" i="1"/>
  <c r="M148" i="1"/>
  <c r="G148" i="1" s="1"/>
  <c r="O163" i="1"/>
  <c r="P163" i="1" s="1"/>
  <c r="P165" i="1"/>
  <c r="M166" i="1"/>
  <c r="G166" i="1" s="1"/>
  <c r="P167" i="1"/>
  <c r="J171" i="1"/>
  <c r="P176" i="1"/>
  <c r="H181" i="1"/>
  <c r="J182" i="1"/>
  <c r="H189" i="1"/>
  <c r="J190" i="1"/>
  <c r="H196" i="1"/>
  <c r="J196" i="1"/>
  <c r="O237" i="1"/>
  <c r="P237" i="1" s="1"/>
  <c r="M237" i="1"/>
  <c r="G237" i="1" s="1"/>
  <c r="H247" i="1"/>
  <c r="J247" i="1"/>
  <c r="J254" i="1" s="1"/>
  <c r="J249" i="1"/>
  <c r="H250" i="1"/>
  <c r="J250" i="1"/>
  <c r="J264" i="1"/>
  <c r="J268" i="1" s="1"/>
  <c r="J266" i="1"/>
  <c r="J273" i="1"/>
  <c r="H273" i="1"/>
  <c r="J286" i="1"/>
  <c r="M287" i="1"/>
  <c r="G287" i="1" s="1"/>
  <c r="O287" i="1"/>
  <c r="P287" i="1" s="1"/>
  <c r="H248" i="1"/>
  <c r="J248" i="1"/>
  <c r="J259" i="1"/>
  <c r="H259" i="1"/>
  <c r="H260" i="1" s="1"/>
  <c r="H272" i="1"/>
  <c r="H274" i="1" s="1"/>
  <c r="J272" i="1"/>
  <c r="M280" i="1"/>
  <c r="G280" i="1" s="1"/>
  <c r="O280" i="1"/>
  <c r="P280" i="1" s="1"/>
  <c r="M236" i="1"/>
  <c r="G236" i="1" s="1"/>
  <c r="O236" i="1"/>
  <c r="P236" i="1" s="1"/>
  <c r="O240" i="1"/>
  <c r="P240" i="1"/>
  <c r="J251" i="1"/>
  <c r="H252" i="1"/>
  <c r="J252" i="1"/>
  <c r="J270" i="1"/>
  <c r="J274" i="1" s="1"/>
  <c r="P290" i="1"/>
  <c r="P281" i="1"/>
  <c r="J280" i="1" l="1"/>
  <c r="J288" i="1" s="1"/>
  <c r="H280" i="1"/>
  <c r="J123" i="1"/>
  <c r="H166" i="1"/>
  <c r="J166" i="1"/>
  <c r="J78" i="1"/>
  <c r="H65" i="1"/>
  <c r="J51" i="1"/>
  <c r="J287" i="1"/>
  <c r="H287" i="1"/>
  <c r="H237" i="1"/>
  <c r="J237" i="1"/>
  <c r="J193" i="1"/>
  <c r="H193" i="1"/>
  <c r="J105" i="1"/>
  <c r="J40" i="1"/>
  <c r="H123" i="1"/>
  <c r="J65" i="1"/>
  <c r="H51" i="1"/>
  <c r="J139" i="1"/>
  <c r="H139" i="1"/>
  <c r="H236" i="1"/>
  <c r="J236" i="1"/>
  <c r="H254" i="1"/>
  <c r="H148" i="1"/>
  <c r="H191" i="1" s="1"/>
  <c r="J148" i="1"/>
  <c r="J191" i="1" s="1"/>
  <c r="H78" i="1"/>
  <c r="J245" i="1" l="1"/>
  <c r="J292" i="1" s="1"/>
  <c r="H292" i="1"/>
  <c r="H288" i="1"/>
  <c r="H245" i="1"/>
  <c r="N297" i="1" l="1"/>
  <c r="N295" i="1"/>
  <c r="L293" i="1"/>
  <c r="N296" i="1"/>
</calcChain>
</file>

<file path=xl/comments1.xml><?xml version="1.0" encoding="utf-8"?>
<comments xmlns="http://schemas.openxmlformats.org/spreadsheetml/2006/main">
  <authors>
    <author>User</author>
  </authors>
  <commentList>
    <comment ref="N23" authorId="0" shapeId="0">
      <text>
        <r>
          <rPr>
            <b/>
            <sz val="9"/>
            <color indexed="81"/>
            <rFont val="Segoe UI"/>
            <family val="2"/>
          </rPr>
          <t>User:</t>
        </r>
        <r>
          <rPr>
            <sz val="9"/>
            <color indexed="81"/>
            <rFont val="Segoe UI"/>
            <family val="2"/>
          </rPr>
          <t xml:space="preserve">
PREÇO DO SINAPI SOMENTE DOS ITENS QUE TIVERAM SEUS PREÇOS ALTERADOS</t>
        </r>
      </text>
    </comment>
  </commentList>
</comments>
</file>

<file path=xl/sharedStrings.xml><?xml version="1.0" encoding="utf-8"?>
<sst xmlns="http://schemas.openxmlformats.org/spreadsheetml/2006/main" count="1234" uniqueCount="744">
  <si>
    <t>PREFEITURA DE CONCEIÇÃO DO CASTELO</t>
  </si>
  <si>
    <t>Av. José Grilo, 426 - Centro</t>
  </si>
  <si>
    <t>Conceição do Castelo - ES - CEP 29370-000</t>
  </si>
  <si>
    <t xml:space="preserve">Telefone (28) 3547-1101 </t>
  </si>
  <si>
    <t>PLANILHA ORÇAMENTÁRIA</t>
  </si>
  <si>
    <t>Obra</t>
  </si>
  <si>
    <t>Construção da 2ª Et. Do Centro Cultural, Social e Esportivo de Conceição do Castelo</t>
  </si>
  <si>
    <t>Contrato</t>
  </si>
  <si>
    <t>875383/2018 (CONTRATO DE REPASSE); 1058890-16 (OPERAÇÃO)</t>
  </si>
  <si>
    <t>Local</t>
  </si>
  <si>
    <t>Av Harvey Vargas Grilo, Nº 143, Centro, Conceição do Castelo - ES (Lat.:20°21'39.92"S;Long.: 41°14'50.00"O)</t>
  </si>
  <si>
    <t>Proprietário</t>
  </si>
  <si>
    <t xml:space="preserve">PREFEITURA DE CONCEIÇÃO DO CASTELO - ES </t>
  </si>
  <si>
    <t>Referencial de preços</t>
  </si>
  <si>
    <t>SINAPI/IOPES</t>
  </si>
  <si>
    <t>Data base</t>
  </si>
  <si>
    <t>JUNHO/2019</t>
  </si>
  <si>
    <t>BDI</t>
  </si>
  <si>
    <t>Encargos Sociais (SINAPI)</t>
  </si>
  <si>
    <t>89,54% (hora)</t>
  </si>
  <si>
    <t>Orçamentista</t>
  </si>
  <si>
    <t>NEYTON BILLER DE SOUZA</t>
  </si>
  <si>
    <t>PLANILHA DE ESPECIFICAÇÕES E ORÇAMENTO</t>
  </si>
  <si>
    <t>ITEM</t>
  </si>
  <si>
    <t>FONTE</t>
  </si>
  <si>
    <t xml:space="preserve">CÓDIGO </t>
  </si>
  <si>
    <t>SERVIÇOS</t>
  </si>
  <si>
    <t>UND.</t>
  </si>
  <si>
    <t>QUANT.</t>
  </si>
  <si>
    <t>PREÇOS (R$)</t>
  </si>
  <si>
    <t>PROPOSTA DA EMPRESA</t>
  </si>
  <si>
    <t>Unitário</t>
  </si>
  <si>
    <t>Total Parcial</t>
  </si>
  <si>
    <t>PREÇO UNITÁRIO</t>
  </si>
  <si>
    <t>PREÇO TOTAL</t>
  </si>
  <si>
    <t>SERVIÇOS PRELIMINARES</t>
  </si>
  <si>
    <t>Adotado</t>
  </si>
  <si>
    <t>C/BDI</t>
  </si>
  <si>
    <t>SINAPI</t>
  </si>
  <si>
    <t>LIMITE</t>
  </si>
  <si>
    <t>VERIFICAÇÃO</t>
  </si>
  <si>
    <t>1.1</t>
  </si>
  <si>
    <t>74209/01</t>
  </si>
  <si>
    <t>PLACA DE OBRA EM CHAPA DE ACO GALVANIZADO</t>
  </si>
  <si>
    <t>M2</t>
  </si>
  <si>
    <t>SUBTOTAL</t>
  </si>
  <si>
    <t>ESTRUTURA</t>
  </si>
  <si>
    <t>2.1</t>
  </si>
  <si>
    <t>COMP. 01</t>
  </si>
  <si>
    <t>FORNECIMENTO, PREPARO E APLICAÇÃO DE CONCRETO USINADO FCK=25 MPA (BRITA 1 E 2) - CONSIDERANDO BOMBEAMENTO E ADENSAMENTO  (5% DE PERDAS JÁ INCLUSO).</t>
  </si>
  <si>
    <t>M3</t>
  </si>
  <si>
    <t>2.2</t>
  </si>
  <si>
    <t>CORTE E DOBRA DE AÇO CA-60, DIÂMETRO DE 5,0 MM, UTILIZADO EM ESTRUTURAS DIVERSAS, EXCETO LAJES. AF_12/2015</t>
  </si>
  <si>
    <t>KG</t>
  </si>
  <si>
    <t>2.3</t>
  </si>
  <si>
    <t>CORTE E DOBRA DE AÇO CA-50, DIÂMETRO DE 6,3 MM, UTILIZADO EM ESTRUTURAS DIVERSAS, EXCETO LAJES. AF_12/2015</t>
  </si>
  <si>
    <t>2.4</t>
  </si>
  <si>
    <t>CORTE E DOBRA DE AÇO CA-50, DIÂMETRO DE 8,0 MM, UTILIZADO EM ESTRUTURAS DIVERSAS, EXCETO LAJES. AF_12/2015</t>
  </si>
  <si>
    <t>2.5</t>
  </si>
  <si>
    <t>CORTE E DOBRA DE AÇO CA-50, DIÂMETRO DE 10,0 MM, UTILIZADO EM ESTRUTURAS DIVERSAS, EXCETO LAJES. AF_12/2015</t>
  </si>
  <si>
    <t>2.6</t>
  </si>
  <si>
    <t>CORTE E DOBRA DE AÇO CA-50, DIÂMETRO DE 12,5 MM, UTILIZADO EM ESTRUTURAS DIVERSAS, EXCETO LAJES. AF_12/2015</t>
  </si>
  <si>
    <t>2.7</t>
  </si>
  <si>
    <t>CORTE E DOBRA DE AÇO CA-50, DIÂMETRO DE 16,0 MM, UTILIZADO EM ESTRUTURAS DIVERSAS, EXCETO LAJES. AF_12/2015</t>
  </si>
  <si>
    <t>2.8</t>
  </si>
  <si>
    <t>CORTE E DOBRA DE AÇO CA-60, DIÂMETRO DE 5,0 MM, UTILIZADO EM LAJE. AF_12/2015</t>
  </si>
  <si>
    <t>2.9</t>
  </si>
  <si>
    <t>CORTE E DOBRA DE AÇO CA-50, DIÂMETRO DE 6,3 MM, UTILIZADO EM LAJE. AF_12/2015</t>
  </si>
  <si>
    <t>2.10</t>
  </si>
  <si>
    <t>CORTE E DOBRA DE AÇO CA-50, DIÂMETRO DE 8,0 MM, UTILIZADO EM LAJE. AF_ KG 12/2015</t>
  </si>
  <si>
    <t>2.11</t>
  </si>
  <si>
    <t>MONTAGEM E DESMONTAGEM DE FÔRMA DE VIGA, ESCORAMENTO COM PONTALETE DE M2 MADEIRA, PÉ-DIREITO SIMPLES, EM MADEIRA SERRADA, 4 UTILIZAÇÕES. AF_12/2015</t>
  </si>
  <si>
    <t>M²</t>
  </si>
  <si>
    <t>2.12</t>
  </si>
  <si>
    <t>MONTAGEM E DESMONTAGEM DE FÔRMA DE LAJE MACIÇA COM ÁREA MÉDIA MAIOR QUE 20 M², PÉ-DIREITO SIMPLES, EM CHAPA DE MADEIRA COMPENSADA RESINADA, 2 UTILIZAÇÕES. AF_12/2015</t>
  </si>
  <si>
    <t>2.13</t>
  </si>
  <si>
    <t>MONTAGEM E DESMONTAGEM DE FÔRMA DE PILARES RETANGULARES E ESTRUTURAS SIMILARES COM ÁREA MÉDIA DAS SEÇÕES MENOR OU IGUAL A 0,25 M², PÉ-DIREITO SIMPLES, EM MADEIRA SERRADA, 4 UTILIZAÇÕES. AF_12/2015</t>
  </si>
  <si>
    <t>PAREDES E PAINÉIS</t>
  </si>
  <si>
    <t>3.1</t>
  </si>
  <si>
    <t>79627</t>
  </si>
  <si>
    <t>DIVISORIA EM GRANITO BRANCO (CINZA) POLIDO, ESP = 3CM, ASSENTADO COM ARGAMASSA TRACO 1:4, ARREMATE EM CIMENTO BRANCO (CINZA), EXCLUSIVE FERRAGENS</t>
  </si>
  <si>
    <t>3.2</t>
  </si>
  <si>
    <t>87477</t>
  </si>
  <si>
    <t>ALVENARIA DE VEDAÇÃO DE BLOCOS CERÂMICOS FURADOS NA VERTICAL DE 9X19X3 9CM (ESPESSURA 9CM) DE PAREDES COM ÁREA LÍQUIDA MAIOR OU IGUAL A 6M² SEM VÃOS E ARGAMASSA DE ASSENTAMENTO COM PREPARO EM BETONEIRA. AF_06/2014</t>
  </si>
  <si>
    <t>3.3</t>
  </si>
  <si>
    <t>93182</t>
  </si>
  <si>
    <t>VERGA PRÉ-MOLDADA PARA JANELAS COM ATÉ 1,5 M DE VÃO. AF_03/2016</t>
  </si>
  <si>
    <t>M</t>
  </si>
  <si>
    <t>3.4</t>
  </si>
  <si>
    <t>93183</t>
  </si>
  <si>
    <t>VERGA PRÉ-MOLDADA PARA JANELAS COM MAIS DE 1,5 M DE VÃO. AF_03/2016</t>
  </si>
  <si>
    <t>3.5</t>
  </si>
  <si>
    <t>93184</t>
  </si>
  <si>
    <t>VERGA PRÉ-MOLDADA PARA PORTAS COM ATÉ 1,5 M DE VÃO. AF_03/2016</t>
  </si>
  <si>
    <t>3.6</t>
  </si>
  <si>
    <t>93185</t>
  </si>
  <si>
    <t>VERGA PRÉ-MOLDADA PARA PORTAS COM MAIS DE 1,5 M DE VÃO. AF_03/2016</t>
  </si>
  <si>
    <t>3.7</t>
  </si>
  <si>
    <t>93194</t>
  </si>
  <si>
    <t>CONTRAVERGA PRÉ-MOLDADA PARA VÃOS DE ATÉ 1,5 M DE COMPRIMENTO. AF_03/2016</t>
  </si>
  <si>
    <t>3.8</t>
  </si>
  <si>
    <t>93195</t>
  </si>
  <si>
    <t>CONTRAVERGA PRÉ-MOLDADA PARA VÃOS DE MAIS DE 1,5 M DE COMPRIMENTO. AF_03/2016</t>
  </si>
  <si>
    <t>3.9</t>
  </si>
  <si>
    <t>93204</t>
  </si>
  <si>
    <t>CINTA DE AMARRAÇÃO DE ALVENARIA MOLDADA IN LOCO EM CONCRETO. AF_03/2016</t>
  </si>
  <si>
    <t>ESQUADRIAS</t>
  </si>
  <si>
    <t>4.1</t>
  </si>
  <si>
    <t>68050</t>
  </si>
  <si>
    <t>PORTA DE CORRER EM ALUMINIO, COM DUAS FOLHAS PARA VIDRO, INCLUSO VIDRO LISO INCOLOR, FECHADURA E PUXADOR, SEM GUARNICAO/ALIZAR/VISTA</t>
  </si>
  <si>
    <t>4.2</t>
  </si>
  <si>
    <t>68054</t>
  </si>
  <si>
    <t>PORTAO DE FERRO EM CHAPA GALVANIZADA PLANA 14 GSG</t>
  </si>
  <si>
    <t>4.3</t>
  </si>
  <si>
    <t>74136/003</t>
  </si>
  <si>
    <t>PORTA DE ACO CHAPA 24, DE ENROLAR, RAIADA, LARGA COM ACABAMENTO GALVANIZADO NATURAL</t>
  </si>
  <si>
    <t>4.4</t>
  </si>
  <si>
    <t>91313</t>
  </si>
  <si>
    <t>KIT DE PORTA DE MADEIRA PARA PINTURA, SEMI-OCA (LEVE OU MÉDIA), PADRÃO POPULAR, 70X210CM, ESPESSURA DE 3,5CM, ITENS INCLUSOS: DOBRADIÇAS, MONTAGEM E INSTALAÇÃO DO BATENTE, FECHADURA COM EXECUÇÃO DO FURO - FORNECIMENTO E INSTALAÇÃO. AF_08/2015</t>
  </si>
  <si>
    <t>4.5</t>
  </si>
  <si>
    <t>91314</t>
  </si>
  <si>
    <t>KIT DE PORTA DE MADEIRA PARA PINTURA, SEMI-OCA (LEVE OU MÉDIA), PADRÃO POPULAR, 80X210CM, ESPESSURA DE 3,5CM, ITENS INCLUSOS: DOBRADIÇAS, MONTAGEM E INSTALAÇÃO DO BATENTE, FECHADURA COM EXECUÇÃO DO FURO - FORNECIMENTO E INSTALAÇÃO. AF_08/201</t>
  </si>
  <si>
    <t>4.6</t>
  </si>
  <si>
    <t>91315</t>
  </si>
  <si>
    <t>KIT DE PORTA DE MADEIRA PARA PINTURA, SEMI-OCA (LEVE OU MÉDIA), PADRÃO POPULAR, 90X210CM, ESPESSURA DE 3,5CM, ITENS INCLUSOS: DOBRADIÇAS, MONTAGEM E INSTALAÇÃO DO BATENTE, FECHADURA COM EXECUÇÃO DO FURO - FORNECIMENTO E INSTALAÇÃO. AF_08/2015</t>
  </si>
  <si>
    <t>4.7</t>
  </si>
  <si>
    <t>91341</t>
  </si>
  <si>
    <t>PORTA EM ALUMÍNIO DE ABRIR TIPO VENEZIANA COM GUARNIÇÃO, FIXAÇÃO COM PARAFUSOS - FORNECIMENTO E INSTALAÇÃO. AF_08/2015</t>
  </si>
  <si>
    <t>4.8</t>
  </si>
  <si>
    <t>73937/003</t>
  </si>
  <si>
    <t>COBOGO DE CONCRETO (ELEMENTO VAZADO), 7X50X50CM, ASSENTADO COM ARGAMASSA TRACO 1:3 (CIMENTO E AREIA)</t>
  </si>
  <si>
    <t>4.9</t>
  </si>
  <si>
    <t>84088</t>
  </si>
  <si>
    <t>PEITORIL EM MARMORE BRANCO, LARGURA DE 15CM, ASSENTADO COM ARGAMASSA TRACO 1:4 (CIMENTO E AREIA MEDIA), PREPARO MANUAL DA ARGAMASSA</t>
  </si>
  <si>
    <t>4.10</t>
  </si>
  <si>
    <t>85010</t>
  </si>
  <si>
    <t xml:space="preserve">CAIXILHO FIXO, DE ALUMINIO, PARA VIDRO </t>
  </si>
  <si>
    <t>4.11</t>
  </si>
  <si>
    <t>94569</t>
  </si>
  <si>
    <t>JANELA DE ALUMÍNIO MAXIM-AR, FIXAÇÃO COM PARAFUSO SOBRE CONTRAMARCO (EXCLUSIVE CONTRAMARCO), COM VIDROS, PADRONIZADA. AF_07/2016</t>
  </si>
  <si>
    <t>4.12</t>
  </si>
  <si>
    <t>94576</t>
  </si>
  <si>
    <t>JANELA DE ALUMÍNIO DE CORRER, 2 FOLHAS, FIXAÇÃO COM PARAFUSO, VEDAÇÃO COM ESPUMA EXPANSIVA PU, COM VIDROS, PADRONIZADA. AF_07/2016</t>
  </si>
  <si>
    <t>COBERTURA</t>
  </si>
  <si>
    <t>5.1</t>
  </si>
  <si>
    <t>COMP.38</t>
  </si>
  <si>
    <t>ESTRUTURA METALICA EM TESOURAS OU TRELICAS, VAO LIVRE DE 12M, FORNECIMENTO E MONTAGEM, NAO SENDO CONSIDERADOS OS FECHAMENTOS METALICOS, AS COLUNAS, OS SERVICOS GERAIS EM ALVENARIA E CONCRETO, AS TELHAS DE COBERTURA E A PINTURA DE ACABAMENTO.</t>
  </si>
  <si>
    <t>5.2</t>
  </si>
  <si>
    <t>74145/001</t>
  </si>
  <si>
    <t>PINTURA ESMALTE FOSCO, DUAS DEMAOS, SOBRE SUPERFICIE METALICA, INCLUSO UMA DEMAO DE FUNDO ANTICORROSIVO. UTILIZACAO DE REVOLVER ( AR-COMPRIMIDO).</t>
  </si>
  <si>
    <t>5.3</t>
  </si>
  <si>
    <t>94216</t>
  </si>
  <si>
    <t>TELHAMENTO COM TELHA METÁLICA TERMOACÚSTICA E = 30 MM, COM ATÉ 2 ÁGUAS, INCLUSO IÇAMENTO. AF_06/2016</t>
  </si>
  <si>
    <t>5.4</t>
  </si>
  <si>
    <t>94231</t>
  </si>
  <si>
    <t>RUFO EM CHAPA DE AÇO GALVANIZADO NÚMERO 24, CORTE DE 25 CM, INCLUSO TRANSPORTE VERTICAL. AF_06/2016</t>
  </si>
  <si>
    <t>5.5</t>
  </si>
  <si>
    <t>COMP. 02</t>
  </si>
  <si>
    <t>CALHA DE CONCRETO ARMADO FCK=25 MPA,  IMPERMEABILIZADA COM MANTA ASFALTICA E=3,00MM</t>
  </si>
  <si>
    <t>TETOS E FORROS</t>
  </si>
  <si>
    <t>6.1</t>
  </si>
  <si>
    <t>96113</t>
  </si>
  <si>
    <t>FORRO EM PLACAS DE GESSO, PARA AMBIENTES COMERCIAIS. AF_05/2017</t>
  </si>
  <si>
    <t>6.2</t>
  </si>
  <si>
    <t>96120</t>
  </si>
  <si>
    <t>ACABAMENTOS PARA FORRO (MOLDURA DE GESSO). AF_05/2017</t>
  </si>
  <si>
    <t>6.3</t>
  </si>
  <si>
    <t>COMP.03</t>
  </si>
  <si>
    <t>EMASSAMENTO DE FORRO COM 2 DEMÃOS DE MASSA ACILICA</t>
  </si>
  <si>
    <t>6.4</t>
  </si>
  <si>
    <t>88488</t>
  </si>
  <si>
    <t>APLICAÇÃO MANUAL DE PINTURA COM TINTA LÁTEX ACRÍLICA EM TETO, DUAS DEMÃOS. AF_06/2014</t>
  </si>
  <si>
    <t>REVESTIMENTO DE PAREDES</t>
  </si>
  <si>
    <t>7.1</t>
  </si>
  <si>
    <t>87879</t>
  </si>
  <si>
    <t>CHAPISCO APLICADO EM ALVENARIAS E ESTRUTURAS DE CONCRETO INTERNAS, COM COLHER DE PEDREIRO. ARGAMASSA TRAÇO 1:3 COM PREPARO EM BETONEIRA 400L. AF_06/2014</t>
  </si>
  <si>
    <t>7.2</t>
  </si>
  <si>
    <t>87893</t>
  </si>
  <si>
    <t>CHAPISCO APLICADO EM ALVENARIA (SEM PRESENÇA DE VÃOS) E ESTRUTURAS DE CONCRETO DE FACHADA, COM COLHER DE PEDREIRO. ARGAMASSA TRAÇO 1:3 COM PREPARO MANUAL. AF_06/2014</t>
  </si>
  <si>
    <t>7.3</t>
  </si>
  <si>
    <t>87905</t>
  </si>
  <si>
    <t>CHAPISCO APLICADO EM ALVENARIA (COM PRESENÇA DE VÃOS) E ESTRUTURAS DE CONCRETO DE FACHADA, COM COLHER DE PEDREIRO. ARGAMASSA TRAÇO 1:3 COM PREPARO EM BETONEIRA 400L. AF_06/2014</t>
  </si>
  <si>
    <t>7.4</t>
  </si>
  <si>
    <t>87527</t>
  </si>
  <si>
    <t>EMBOÇO, PARA RECEBIMENTO DE CERÂMICA, EM ARGAMASSA TRAÇO 1:2:8, PREPARO MECÂNICO COM BETONEIRA 400L, APLICADO MANUALMENTE EM FACES INTERNAS DE PAREDES, PARA AMBIENTE COM ÁREA MENOR QUE 5M2, ESPESSURA DE 20MM, COM EXECUÇÃO DE TALISCAS. AF_06/2014</t>
  </si>
  <si>
    <t>7.5</t>
  </si>
  <si>
    <t>87531</t>
  </si>
  <si>
    <t>EMBOÇO, PARA RECEBIMENTO DE CERÂMICA, EM ARGAMASSA TRAÇO 1:2:8, PREPARO MECÂNICO COM BETONEIRA 400L, APLICADO MANUALMENTE EM FACES INTERNAS DE PAREDES, PARA AMBIENTE COM ÁREA ENTRE 5M2 E 10M2, ESPESSURA DE 20MM, COM EXECUÇÃO DE TALISCAS. AF_06/2014</t>
  </si>
  <si>
    <t>7.6</t>
  </si>
  <si>
    <t>87535</t>
  </si>
  <si>
    <t>EMBOÇO, PARA RECEBIMENTO DE CERÂMICA, EM ARGAMASSA TRAÇO 1:2:8, PREPARO MECÂNICO COM BETONEIRA 400L, APLICADO MANUALMENTE EM FACES INTERNAS DE PAREDES, PARA AMBIENTE COM ÁREA MAIOR QUE 10M2, ESPESSURA DE 20MM,COM EXECUÇÃO DE TALISCAS. AF_06/2014</t>
  </si>
  <si>
    <t>7.7</t>
  </si>
  <si>
    <t>87529</t>
  </si>
  <si>
    <t>MASSA ÚNICA, PARA RECEBIMENTO DE PINTURA, EM ARGAMASSA TRAÇO 1:2:8, PREPARO MECÂNICO COM BETONEIRA 400L, APLICADA MANUALMENTE EM FACES INTERNAS DE PAREDES, ESPESSURA DE 20MM, COM EXECUÇÃO DE TALISCAS. AF_06/2014</t>
  </si>
  <si>
    <t>7.8</t>
  </si>
  <si>
    <t>87777</t>
  </si>
  <si>
    <t>EMBOÇO OU MASSA ÚNICA EM ARGAMASSA TRAÇO 1:2:8, PREPARO MANUAL, APLICADA MANUALMENTE EM PANOS DE FACHADA COM PRESENÇA DE VÃOS, ESPESSURA DE 25 MM. AF_06/2014</t>
  </si>
  <si>
    <t>7.9</t>
  </si>
  <si>
    <t>87792</t>
  </si>
  <si>
    <t>EMBOÇO OU MASSA ÚNICA EM ARGAMASSA TRAÇO 1:2:8, PREPARO MECÂNICO COM BETONEIRA 400 L, APLICADA MANUALMENTE EM PANOS CEGOS DE FACHADA (SEM PRESENÇA DE VÃOS), ESPESSURA DE 25 MM. AF_06/2014</t>
  </si>
  <si>
    <t>7.10</t>
  </si>
  <si>
    <t>87267</t>
  </si>
  <si>
    <t>REVESTIMENTO CERÂMICO PARA PAREDES INTERNAS COM PLACAS TIPO ESMALTADA EXTRA DE DIMENSÕES 20X20 CM APLICADAS EM AMBIENTES DE ÁREA MAIOR QUE 5M² A MEIA ALTURA DAS PAREDES. AF_06/2014</t>
  </si>
  <si>
    <t>7.11</t>
  </si>
  <si>
    <t>87272</t>
  </si>
  <si>
    <t>REVESTIMENTO CERÂMICO PARA PAREDES INTERNAS COM PLACAS TIPO ESMALTADA EXTRA DE DIMENSÕES 33X45 CM APLICADAS EM AMBIENTES DE ÁREA MENOR QUE5 M² NA ALTURA INTEIRA DAS PAREDES. AF_06/2014</t>
  </si>
  <si>
    <t>7.12</t>
  </si>
  <si>
    <t>87273</t>
  </si>
  <si>
    <t>REVESTIMENTO CERÂMICO PARA PAREDES INTERNAS COM PLACAS TIPO ESMALTADA EXTRA DE DIMENSÕES 33X45 CM APLICADAS EM AMBIENTES DE ÁREA MAIOR QUE 5M² NA ALTURA INTEIRA DAS PAREDES. AF_06/2014</t>
  </si>
  <si>
    <t>7.13</t>
  </si>
  <si>
    <t>COMP. 04</t>
  </si>
  <si>
    <t>REVESTIMENTO CERÂMICO PARA PAREDES EXTERNAS COM PLACAS TIPO ESMALTADA EXTRA DE DIMENSÕES 45X45 CM, COM ARGAMASSA COLANTE TIPO III</t>
  </si>
  <si>
    <t>PISOS</t>
  </si>
  <si>
    <t>8.1</t>
  </si>
  <si>
    <t>87630</t>
  </si>
  <si>
    <t>CONTRAPISO EM ARGAMASSA TRAÇO 1:4 (CIMENTO E AREIA), PREPARO MECÂNICO COM BETONEIRA 400 L, APLICADO EM ÁREAS SECAS SOBRE LAJE, ADERIDO, ESPESSURA 3CM. AF_06/2014</t>
  </si>
  <si>
    <t>8.2</t>
  </si>
  <si>
    <t>87249</t>
  </si>
  <si>
    <t>REVESTIMENTO CERÂMICO PARA PISO COM PLACAS TIPO ESMALTADA EXTRA DE DIMENSÕES 45X45 CM APLICADA EM AMBIENTES DE ÁREA MENOR QUE 5 M2. AF_06/2014</t>
  </si>
  <si>
    <t>8.3</t>
  </si>
  <si>
    <t>87251</t>
  </si>
  <si>
    <t>REVESTIMENTO CERÂMICO PARA PISO COM PLACAS TIPO ESMALTADA EXTRA DE DIMENSÕES 45X45 CM APLICADA EM AMBIENTES DE ÁREA MAIOR QUE 10 M2. AF_06/2014</t>
  </si>
  <si>
    <t>8.4</t>
  </si>
  <si>
    <t>84191</t>
  </si>
  <si>
    <t>PISO EM GRANILITE, MARMORITE OU GRANITINA ESPESSURA 8 MM, INCLUSO JUNTAS DE DILATACAO PLASTICAS</t>
  </si>
  <si>
    <t>8.5</t>
  </si>
  <si>
    <t>73850/001</t>
  </si>
  <si>
    <t xml:space="preserve">RODAPE EM MARMORITE, ALTURA 10CM </t>
  </si>
  <si>
    <t>8.6</t>
  </si>
  <si>
    <t>98689</t>
  </si>
  <si>
    <t>SOLEIRA EM GRANITO, LARGURA 15 CM, ESPESSURA 2,0 CM. AF_06/2018</t>
  </si>
  <si>
    <t>8.7</t>
  </si>
  <si>
    <t>94995</t>
  </si>
  <si>
    <t>EXECUÇÃO DE PASSEIO (CALÇADA) OU PISO DE CONCRETO COM CONCRETO MOLDADO IN LOCO, USINADO, ACABAMENTO CONVENCIONAL, ESPESSURA 8 CM, ARMADO. AF_07/2016</t>
  </si>
  <si>
    <t>8.8</t>
  </si>
  <si>
    <t>IOPES</t>
  </si>
  <si>
    <t>130222</t>
  </si>
  <si>
    <t>REVESTIMENTO DE PISO COM PLACAS DE BORRACHA PLURIGOMA PRETO PASTILHADO OU EQUIVALENTE, INCLUSIVE ARREMATE</t>
  </si>
  <si>
    <t>8.9</t>
  </si>
  <si>
    <t>200253</t>
  </si>
  <si>
    <t>FORNECIMENTO E ASSENTAMENTO DE LADRILHO HIDRÁULICO PASTILHADO, VERMELHO, DIM. 20X20 CM, ESP. 1.5CM, ASSENTADO COM PASTA DE CIMENTO COLANTE, EXCLUSIVE REGULARIZAÇÃO E LASTRO</t>
  </si>
  <si>
    <t>8.10</t>
  </si>
  <si>
    <t>200254</t>
  </si>
  <si>
    <t>FORNECIMENTO E ASSENTAMENTO DE LADRILHO HIDRÁULICO RANHURADO, VERMELHO, DIM. 20X20 CM, ESP. 1.5CM, ASSENTADO COM PASTA DE CIMENTO COLANTE, EXCLUSIVE REGULARIZAÇÃO E LASTRO</t>
  </si>
  <si>
    <t xml:space="preserve">REDE DE ESGOTO </t>
  </si>
  <si>
    <t>9.1</t>
  </si>
  <si>
    <t>89708</t>
  </si>
  <si>
    <t>CAIXA SIFONADA, PVC, DN 150 X 185 X 75 MM, JUNTA ELÁSTICA, FORNECIDA E INSTALADA EM RAMAL DE DESCARGA OU EM RAMAL DE ESGOTO SANITÁRIO. AF_12/2014</t>
  </si>
  <si>
    <t>UNID.</t>
  </si>
  <si>
    <t>9.2</t>
  </si>
  <si>
    <t>89711</t>
  </si>
  <si>
    <t>TUBO PVC, SERIE NORMAL, ESGOTO PREDIAL, DN 40 MM, FORNECIDO E INSTALAÇO EM RAMAL DE DESCARGA OU RAMAL DE ESGOTO SANITÁRIO. AF_12/2014</t>
  </si>
  <si>
    <t>9.3</t>
  </si>
  <si>
    <t>89712</t>
  </si>
  <si>
    <t>TUBO PVC, SERIE NORMAL, ESGOTO PREDIAL, DN 50 MM, FORNECIDO E INSTALADO EM RAMAL DE DESCARGA OU RAMAL DE ESGOTO SANITÁRIO. AF_12/2014</t>
  </si>
  <si>
    <t>9.4</t>
  </si>
  <si>
    <t>89713</t>
  </si>
  <si>
    <t>TUBO PVC, SERIE NORMAL, ESGOTO PREDIAL, DN 75 MM, FORNECIDO E INSTALADO EM RAMAL DE DESCARGA OU RAMAL DE ESGOTO SANITÁRIO. AF_12/2014</t>
  </si>
  <si>
    <t>9.5</t>
  </si>
  <si>
    <t>89714</t>
  </si>
  <si>
    <t>TUBO PVC, SERIE NORMAL, ESGOTO PREDIAL, DN 100 MM, FORNECIDO E INSTALADO EM RAMAL DE DESCARGA OU RAMAL DE ESGOTO SANITÁRIO. AF_12/2014</t>
  </si>
  <si>
    <t>9.6</t>
  </si>
  <si>
    <t>COMP. 05</t>
  </si>
  <si>
    <t>JUNCAO SIMPLES, PVC, DN 100 X 50 MM, SERIE NORMAL PARA ESGOTO PREDIAL - FORNECIMENTO E INSTALAÇÃO.</t>
  </si>
  <si>
    <t>9.7</t>
  </si>
  <si>
    <t>89726</t>
  </si>
  <si>
    <t>JOELHO 45 GRAUS, PVC, SERIE NORMAL, ESGOTO PREDIAL, DN 40 MM, JUNTA SOLDÁVEL, FORNECIDO E INSTALADO EM RAMAL DE DESCARGA OU RAMAL DE ESGOTO SANITÁRIO. AF_12/2014</t>
  </si>
  <si>
    <t>9.8</t>
  </si>
  <si>
    <t>89728</t>
  </si>
  <si>
    <t>CURVA CURTA 90 GRAUS, PVC, SERIE NORMAL, ESGOTO PREDIAL, DN 40 MM, JUNTA SOLDÁVEL, FORNECIDO E INSTALADO EM RAMAL DE DESCARGA OU RAMAL DE ESGOTO SANITÁRIO. AF_12/2014</t>
  </si>
  <si>
    <t>9.9</t>
  </si>
  <si>
    <t>89731</t>
  </si>
  <si>
    <t>JOELHO 90 GRAUS, PVC, SERIE NORMAL, ESGOTO PREDIAL, DN 50 MM, JUNTA ELÁSTICA, FORNECIDO E INSTALADO EM RAMAL DE DESCARGA OU RAMAL DE ESGOTO SANITÁRIO. AF_12/2014</t>
  </si>
  <si>
    <t>9.10</t>
  </si>
  <si>
    <t>89748</t>
  </si>
  <si>
    <t>CURVA CURTA 90 GRAUS, PVC, SERIE NORMAL, ESGOTO PREDIAL, DN 100 MM, JUNTA ELÁSTICA, FORNECIDO E INSTALADO EM RAMAL DE DESCARGA OU RAMAL DE ESGOTO SANITÁRIO. AF_12/2014</t>
  </si>
  <si>
    <t>9.11</t>
  </si>
  <si>
    <t>89752</t>
  </si>
  <si>
    <t>LUVA SIMPLES, PVC, SERIE NORMAL, ESGOTO PREDIAL, DN 40 MM, JUNTA SOLDÁVEL, FORNECIDO E INSTALADO EM RAMAL DE DESCARGA OU RAMAL DE ESGOTO SANITÁRIO. AF_12/2014</t>
  </si>
  <si>
    <t>9.12</t>
  </si>
  <si>
    <t>89753</t>
  </si>
  <si>
    <t>LUVA SIMPLES, PVC, SERIE NORMAL, ESGOTO PREDIAL, DN 50 MM, JUNTA ELÁSTICA, FORNECIDO E INSTALADO EM RAMAL DE DESCARGA OU RAMAL DE ESGOTO SANITÁRIO. AF_12/2014</t>
  </si>
  <si>
    <t>9.13</t>
  </si>
  <si>
    <t>89774</t>
  </si>
  <si>
    <t>LUVA SIMPLES, PVC, SERIE NORMAL, ESGOTO PREDIAL, DN 75 MM, JUNTA ELÁSTICA, FORNECIDO E INSTALADO EM RAMAL DE DESCARGA OU RAMAL DE ESGOTO SANITÁRIO. AF_12/2014</t>
  </si>
  <si>
    <t>9.14</t>
  </si>
  <si>
    <t>89778</t>
  </si>
  <si>
    <t>LUVA SIMPLES, PVC, SERIE NORMAL, ESGOTO PREDIAL, DN 100 MM, JUNTA ELÁSTICA, FORNECIDO E INSTALADO EM RAMAL DE DESCARGA OU RAMAL DE ESGOTO SANITÁRIO. AF_12/2014</t>
  </si>
  <si>
    <t>9.15</t>
  </si>
  <si>
    <t>TE, PVC, SERIE NORMAL, ESGOTO PREDIAL, DN 50 X 50 MM, JUNTA ELÁSTICA, FORNECIDO E INSTALADO EM RAMAL DE DESCARGA OU RAMAL DE ESGOTO SANITÁRI
O. AF_12/2014</t>
  </si>
  <si>
    <t>9.16</t>
  </si>
  <si>
    <t>97902</t>
  </si>
  <si>
    <t>CAIXA ENTERRADA HIDRÁULICA RETANGULAR EM ALVENARIA COM TIJOLOS CERÂMICOS MACIÇOS, DIMENSÕES INTERNAS: 0,6X0,6X0,6 M PARA REDE DE ESGOTO. AF_05/2018</t>
  </si>
  <si>
    <t>REDE PLUVIAL</t>
  </si>
  <si>
    <t>10.1</t>
  </si>
  <si>
    <t>COMP. 06</t>
  </si>
  <si>
    <t>RALO FOFO SEMIESFERICO, 100 MM COM JOELHO PVC 90 GRAUS - FORNECIMENTO E INSTALAÇÃO.</t>
  </si>
  <si>
    <t>10.2</t>
  </si>
  <si>
    <t>89512</t>
  </si>
  <si>
    <t>TUBO PVC, SÉRIE R, ÁGUA PLUVIAL, DN 100 MM, FORNECIDO E INSTALADO EM RAMAL DE ENCAMINHAMENTO. AF_12/2014</t>
  </si>
  <si>
    <t>10.3</t>
  </si>
  <si>
    <t>89758</t>
  </si>
  <si>
    <t>TUBO PVC, SÉRIE R, ÁGUA PLUVIAL, DN 100 MM, FORNECIDO E INSTALADO EM CONDUTORES VERTICAIS DE ÁGUAS PLUVIAIS. AF_12/2014</t>
  </si>
  <si>
    <t>10.4</t>
  </si>
  <si>
    <t>89554</t>
  </si>
  <si>
    <t>LUVA SIMPLES, PVC, SERIE R, ÁGUA PLUVIAL, DN 100 MM, JUNTA ELÁSTICA, FORNECIDO E INSTALADO EM RAMAL DE ENCAMINHAMENTO. AF_12/2014</t>
  </si>
  <si>
    <t>10.5</t>
  </si>
  <si>
    <t>89584</t>
  </si>
  <si>
    <t>JOELHO 90 GRAUS, PVC, SERIE R, ÁGUA PLUVIAL, DN 100 MM, JUNTA ELÁSTICA, FORNECIDO E INSTALADO EM CONDUTORES VERTICAIS DE ÁGUAS PLUVIAIS. AF_12/2014</t>
  </si>
  <si>
    <t>10.6</t>
  </si>
  <si>
    <t>89585</t>
  </si>
  <si>
    <t>JOELHO 45 GRAUS, PVC, SERIE R, ÁGUA PLUVIAL, DN 100 MM, JUNTA ELÁSTICA , FORNECIDO E INSTALADO EM CONDUTORES VERTICAIS DE ÁGUAS PLUVIAIS. AF_12/2014</t>
  </si>
  <si>
    <t>10.7</t>
  </si>
  <si>
    <t>89690</t>
  </si>
  <si>
    <t>JUNÇÃO SIMPLES, PVC, SERIE R, ÁGUA PLUVIAL, DN 100 X 100 MM, JUNTA ELÁSTICA, FORNECIDO E INSTALADO EM CONDUTORES VERTICAIS DE ÁGUAS PLUVIAIS. AF_12/2014</t>
  </si>
  <si>
    <t>10.8</t>
  </si>
  <si>
    <t>95694</t>
  </si>
  <si>
    <t>CURVA 90 GRAUS, PVC, SERIE R, ÁGUA PLUVIAL, DN 100 MM, JUNTA ELÁSTICA, FORNECIDO E INSTALADO EM RAMAL DE ENCAMINHAMENTO. AF_12/2014</t>
  </si>
  <si>
    <t>10.9</t>
  </si>
  <si>
    <t>73856/002</t>
  </si>
  <si>
    <t>BOCA PARA BUEIRO SIMPLES TUBULAR, DIAMETRO =0,60M, EM CONCRETO CICLOPICO, INCLUINDO FORMAS, ESCAVACAO, REATERRO E MATERIAIS, EXCLUINDO MATERIAL REATERRO JAZIDA E TRANSPORTE.</t>
  </si>
  <si>
    <t>10.10</t>
  </si>
  <si>
    <t>COMP. 07</t>
  </si>
  <si>
    <t xml:space="preserve">CANALETA DE CONCRETO ARMADO FCK=25 MPA, COM GRELHA DE FERRO FUNDIDO </t>
  </si>
  <si>
    <t>10.11</t>
  </si>
  <si>
    <t>92210</t>
  </si>
  <si>
    <t>TUBO DE CONCRETO PARA REDES COLETORAS DE ÁGUAS PLUVIAIS, DIÂMETRO DE 400 MM, JUNTA RÍGIDA, INSTALADO EM LOCAL COM BAIXO NÍVEL DE INTERFERÊNCIAS - FORNECIMENTO E ASSENTAMENTO. AF_12/2015</t>
  </si>
  <si>
    <t>10.12</t>
  </si>
  <si>
    <t>92212</t>
  </si>
  <si>
    <t>TUBO DE CONCRETO PARA REDES COLETORAS DE ÁGUAS PLUVIAIS, DIÂMETRO DE 600 MM, JUNTA RÍGIDA, INSTALADO EM LOCAL COM BAIXO NÍVEL DE INTERFERÊNCIAS - FORNECIMENTO E ASSENTAMENTO. AF_12/2015</t>
  </si>
  <si>
    <t>10.13</t>
  </si>
  <si>
    <t>COMP. 08</t>
  </si>
  <si>
    <t>POCO VISITA AG PLUV:CONC ARM 1,10X1,10X1,40M COLETOR D=60CM PAREDE E=15CM BASE CONC FCK=20MPA REVEST C/ARG CIM/AREIA 1:4 INCL FORN TODOS MATERIAIS</t>
  </si>
  <si>
    <t>10.14</t>
  </si>
  <si>
    <t>REDE DE AGUA FRIA E APARELHOS HIDROSANITÁRIO</t>
  </si>
  <si>
    <t>11.1</t>
  </si>
  <si>
    <t>89356</t>
  </si>
  <si>
    <t>TUBO, PVC, SOLDÁVEL, DN 25MM, INSTALADO EM RAMAL OU SUB-RAMAL DE ÁGUA - FORNECIMENTO E INSTALAÇÃO. AF_12/2014</t>
  </si>
  <si>
    <t>11.2</t>
  </si>
  <si>
    <t>89357</t>
  </si>
  <si>
    <t>TUBO, PVC, SOLDÁVEL, DN 32MM, INSTALADO EM RAMAL OU SUB-RAMAL DE ÁGUA - FORNECIMENTO E INSTALAÇÃO. AF_12/2014</t>
  </si>
  <si>
    <t>11.3</t>
  </si>
  <si>
    <t>COMP. 09</t>
  </si>
  <si>
    <t>TUBO, PVC, SOLDÁVEL, DN 40MM, INSTALADO EM RAMAL DE ÁGUA - FORNECIMENTO E INSTALAÇÃO.</t>
  </si>
  <si>
    <t>11.4</t>
  </si>
  <si>
    <t>COMP. 10</t>
  </si>
  <si>
    <t>TUBO, PVC, SOLDÁVEL, DN 50MM, INSTALADO EM RAMAL DE ÁGUA - FORNECIMENTO E INSTALAÇÃO.</t>
  </si>
  <si>
    <t>11.5</t>
  </si>
  <si>
    <t>89362</t>
  </si>
  <si>
    <t>JOELHO 90 GRAUS, PVC, SOLDÁVEL, DN 25MM, INSTALADO EM RAMAL OU SUB-RAMAL DE ÁGUA - FORNECIMENTO E INSTALAÇÃO. AF_12/2014</t>
  </si>
  <si>
    <t>11.6</t>
  </si>
  <si>
    <t>89367</t>
  </si>
  <si>
    <t>JOELHO 90 GRAUS, PVC, SOLDÁVEL, DN 32MM, INSTALADO EM RAMAL OU SUB-RAMAL DE ÁGUA - FORNECIMENTO E INSTALAÇÃO. AF_12/2014</t>
  </si>
  <si>
    <t>11.7</t>
  </si>
  <si>
    <t>89366</t>
  </si>
  <si>
    <t>JOELHO 90 GRAUS COM BUCHA DE LATÃO, PVC, SOLDÁVEL, DN 25MM, X 3/4 INSTALADO EM RAMAL OU SUB-RAMAL DE ÁGUA - FORNECIMENTO E INSTALAÇÃO. AF_12/2014</t>
  </si>
  <si>
    <t>11.8</t>
  </si>
  <si>
    <t>COMP. 11</t>
  </si>
  <si>
    <t>JOELHO PVC, SOLDAVEL, COM BUCHA DE LATAO, 90 GRAUS, 25 MM X 1/2", PARA AGUA FRIA PREDIAL -  FORNECIMENTO E INSTALAÇÃO.</t>
  </si>
  <si>
    <t>11.9</t>
  </si>
  <si>
    <t>89369</t>
  </si>
  <si>
    <t>CURVA 90 GRAUS, PVC, SOLDÁVEL, DN 32MM, INSTALADO EM RAMAL OU SUB-RAMAL DE ÁGUA - FORNECIMENTO E INSTALAÇÃO. AF_12/2014</t>
  </si>
  <si>
    <t>11.10</t>
  </si>
  <si>
    <t>89370</t>
  </si>
  <si>
    <t>CURVA 45 GRAUS, PVC, SOLDÁVEL, DN 32MM, INSTALADO EM RAMAL OU SUB-RAMAL DE ÁGUA - FORNECIMENTO E INSTALAÇÃO. AF_12/2014</t>
  </si>
  <si>
    <t>11.11</t>
  </si>
  <si>
    <t>89383</t>
  </si>
  <si>
    <t>ADAPTADOR CURTO COM BOLSA E ROSCA PARA REGISTRO, PVC, SOLDÁVEL, DN 25MM X 3/4, INSTALADO EM RAMAL OU SUB-RAMAL DE ÁGUA - FORNECIMENTO E INSTALAÇÃO. AF_12/2014</t>
  </si>
  <si>
    <t>11.12</t>
  </si>
  <si>
    <t>89385</t>
  </si>
  <si>
    <t>LUVA SOLDÁVEL E COM ROSCA, PVC, SOLDÁVEL, DN 25MM X 3/4, INSTALADO EM RAMAL OU SUB-RAMAL DE ÁGUA - FORNECIMENTO E INSTALAÇÃO. AF_12/2014</t>
  </si>
  <si>
    <t>11.13</t>
  </si>
  <si>
    <t>89391</t>
  </si>
  <si>
    <t>ADAPTADOR CURTO COM BOLSA E ROSCA PARA REGISTRO, PVC, SOLDÁVEL, DN 32MM X 1, INSTALADO EM RAMAL OU SUB-RAMAL DE ÁGUA - FORNECIMENTO E INSTALAÇÃO. AF_12/2014</t>
  </si>
  <si>
    <t>11.14</t>
  </si>
  <si>
    <t>89395</t>
  </si>
  <si>
    <t>TE, PVC, SOLDÁVEL, DN 25MM, INSTALADO EM RAMAL OU SUB-RAMAL DE ÁGUA - FORNECIMENTO E INSTALAÇÃO. AF_12/2014</t>
  </si>
  <si>
    <t>11.15</t>
  </si>
  <si>
    <t>89398</t>
  </si>
  <si>
    <t>TE, PVC, SOLDÁVEL, DN 32MM, INSTALADO EM RAMAL OU SUB-RAMAL DE ÁGUA - FORNECIMENTO E INSTALAÇÃO. AF_12/2014</t>
  </si>
  <si>
    <t>11.16</t>
  </si>
  <si>
    <t>89400</t>
  </si>
  <si>
    <t>TÊ DE REDUÇÃO, PVC, SOLDÁVEL, DN 32MM X 25MM, INSTALADO EM RAMAL OU SUB-RAMAL DE ÁGUA - FORNECIMENTO E INSTALAÇÃO. AF_12/2014</t>
  </si>
  <si>
    <t>11.17</t>
  </si>
  <si>
    <t>89410</t>
  </si>
  <si>
    <t>CURVA 90 GRAUS, PVC, SOLDÁVEL, DN 25MM, INSTALADO EM RAMAL DE DISTRIBUIÇÃO DE ÁGUA - FORNECIMENTO E INSTALAÇÃO. AF_12/2014</t>
  </si>
  <si>
    <t>11.18</t>
  </si>
  <si>
    <t>89411</t>
  </si>
  <si>
    <t>CURVA 45 GRAUS, PVC, SOLDÁVEL, DN 25MM, INSTALADO EM RAMAL DE DISTRIBUIÇÃO DE ÁGUA - FORNECIMENTO E INSTALAÇÃO. AF_12/2014</t>
  </si>
  <si>
    <t>11.19</t>
  </si>
  <si>
    <t>89502</t>
  </si>
  <si>
    <t>JOELHO 45 GRAUS, PVC, SOLDÁVEL, DN 50MM, INSTALADO EM PRUMADA DE ÁGUA - FORNECIMENTO E INSTALAÇÃO. AF_12/2014</t>
  </si>
  <si>
    <t>11.20</t>
  </si>
  <si>
    <t>89503</t>
  </si>
  <si>
    <t>CURVA 90 GRAUS, PVC, SOLDÁVEL, DN 50MM, INSTALADO EM PRUMADA DE ÁGUA - FORNECIMENTO E INSTALAÇÃO. AF_12/2014</t>
  </si>
  <si>
    <t>11.21</t>
  </si>
  <si>
    <t>89595</t>
  </si>
  <si>
    <t>ADAPTADOR CURTO COM BOLSA E ROSCA PARA REGISTRO, PVC, SOLDÁVEL, DN 50MM X 1.1/4, INSTALADO EM PRUMADA DE ÁGUA - FORNECIMENTO E INSTALAÇÃO.AF_12/2014</t>
  </si>
  <si>
    <t>11.22</t>
  </si>
  <si>
    <t>89624</t>
  </si>
  <si>
    <t>TÊ DE REDUÇÃO, PVC, SOLDÁVEL, DN 40MM X 32MM, INSTALADO EM PRUMADA DE ÁGUA - FORNECIMENTO E INSTALAÇÃO. AF_12/2014</t>
  </si>
  <si>
    <t>11.23</t>
  </si>
  <si>
    <t>COMP.12</t>
  </si>
  <si>
    <t>TÊ DE REDUÇÃO, PVC, SOLDÁVEL, DN 50MM X 25MM -  FORNECIMENTO E INSTALAÇÃO.</t>
  </si>
  <si>
    <t>11.24</t>
  </si>
  <si>
    <t>COMP. 13</t>
  </si>
  <si>
    <t>TÊ DE REDUÇÃO, PVC, SOLDÁVEL, DN 50MM X 32MM -  FORNECIMENTO E INSTALAÇÃO.</t>
  </si>
  <si>
    <t>11.25</t>
  </si>
  <si>
    <t>COMP.14</t>
  </si>
  <si>
    <t>BUCHA DE REDUCAO DE PVC, SOLDAVEL, CURTA, COM 32 X 25 MM, PARA AGUA FRIA PREDIAL -  FORNECIMENTO E INSTALAÇÃO.</t>
  </si>
  <si>
    <t>11.26</t>
  </si>
  <si>
    <t>COMP.15</t>
  </si>
  <si>
    <t>BUCHA DE REDUCAO DE PVC, SOLDAVEL, LONGA, COM 40 X 25 MM, PARA AGUA FRIA PREDIAL-  FORNECIMENTO E INSTALAÇÃO.</t>
  </si>
  <si>
    <t>11.27</t>
  </si>
  <si>
    <t>COMP.16</t>
  </si>
  <si>
    <t>BUCHA DE REDUCAO DE PVC, SOLDAVEL, CURTA, COM 50 X 40 MM, PARA AGUA FRIA PREDIAL-  FORNECIMENTO E INSTALAÇÃO.</t>
  </si>
  <si>
    <t>11.28</t>
  </si>
  <si>
    <t>94706</t>
  </si>
  <si>
    <t>ADAPTADOR COM FLANGE E ANEL DE VEDAÇÃO, PVC, SOLDÁVEL, DN 50 MM X 1 1/2 , INSTALADO EM RESERVAÇÃO DE ÁGUA DE EDIFICAÇÃO QUE POSSUA RESERVATÓRIO DE FIBRA/FIBROCIMENTO FORNECIMENTO E INSTALAÇÃO. AF_06/2016</t>
  </si>
  <si>
    <t>11.29</t>
  </si>
  <si>
    <t>89985</t>
  </si>
  <si>
    <t>REGISTRO DE PRESSÃO BRUTO, LATÃO, ROSCÁVEL, 3/4", COM CABAMENTO E CANOPLA CROMADOS. FORNECIDO E INSTALADO EM RAMAL DE ÁGUA. AF_12/2014</t>
  </si>
  <si>
    <t>11.30</t>
  </si>
  <si>
    <t>89987</t>
  </si>
  <si>
    <t>REGISTRO DE GAVETA BRUTO, LATÃO, ROSCÁVEL, 3/4", COM ACABAMENTO E CANOPLA CROMADOS. FORNECIDO E INSTALADO EM RAMAL DE ÁGUA. AF_12/2014</t>
  </si>
  <si>
    <t>11.31</t>
  </si>
  <si>
    <t>COMP. 17</t>
  </si>
  <si>
    <t xml:space="preserve">REGISTRO DE GAVETA BRUTO, LATÃO, ROSCÁVEL, 1", COM ACABAMENTO E CANOPLA CROMADOS. FORNECIDO E INSTALADO EM RAMAL DE ÁGUA. </t>
  </si>
  <si>
    <t>11.32</t>
  </si>
  <si>
    <t>94497</t>
  </si>
  <si>
    <t>REGISTRO DE GAVETA BRUTO, LATÃO, ROSCÁVEL, 1 1/2, INSTALADO EM RESERVAÇÃO DE ÁGUA DE EDIFICAÇÃO QUE POSSUA RESERVATÓRIO DE FIBRA/FIBROCIMENTO FORNECIMENTO E INSTALAÇÃO. AF_06/2016</t>
  </si>
  <si>
    <t>11.33</t>
  </si>
  <si>
    <t>86884</t>
  </si>
  <si>
    <t>ENGATE FLEXÍVEL EM PLÁSTICO BRANCO, 1/2" X 30CM - FORNECIMENTO E INSTALAÇÃO. AF_12/2013</t>
  </si>
  <si>
    <t>11.34</t>
  </si>
  <si>
    <t>86886</t>
  </si>
  <si>
    <t>ENGATE FLEXÍVEL EM INOX, 1/2 X 30CM - FORNECIMENTO E INSTALAÇÃO. AF_12/2013</t>
  </si>
  <si>
    <t>11.35</t>
  </si>
  <si>
    <t>CHUVEIRO ELETRICO COMUM CORPO PLASTICO TIPO DUCHA, FORNECIMENTO E INSTALACAO</t>
  </si>
  <si>
    <t>11.36</t>
  </si>
  <si>
    <t>COMP. 18</t>
  </si>
  <si>
    <t>CHUVEIRO PLASTICO BRANCO SIMPLES 5 '' PARA ACOPLAR EM HASTE 1/2 ", AGUA FRIA - FORNECIDO E INSTALADO</t>
  </si>
  <si>
    <t>11.37</t>
  </si>
  <si>
    <t>COMP. 19</t>
  </si>
  <si>
    <t>DUCHA HIGIENICA PLASTICA COM REGISTRO METALICO 1/2 -FORNECIMENTO E INSTALAÇÃO</t>
  </si>
  <si>
    <t>11.38</t>
  </si>
  <si>
    <t>86875</t>
  </si>
  <si>
    <t>TANQUE DE MÁRMORE SINTÉTICO COM COLUNA, 22L OU EQUIVALENTE FORNECIMENTO E INSTALAÇÃO. AF_12/2013</t>
  </si>
  <si>
    <t>11.39</t>
  </si>
  <si>
    <t>86877</t>
  </si>
  <si>
    <t>VÁLVULA EM METAL CROMADO 1.1/2" X 1.1/2" PARA TANQUE OU LAVATÓRIO, COM OU SEM LADRÃO - FORNECIMENTO E INSTALAÇÃO. AF_12/2013</t>
  </si>
  <si>
    <t>11.40</t>
  </si>
  <si>
    <t>86906</t>
  </si>
  <si>
    <t>TORNEIRA CROMADA DE MESA, 1/2" OU 3/4", PARA LAVATÓRIO, PADRÃO POPULAR- FORNECIMENTO E INSTALAÇÃO. AF_12/2013</t>
  </si>
  <si>
    <t>11.41</t>
  </si>
  <si>
    <t>86909</t>
  </si>
  <si>
    <t>TORNEIRA CROMADA TUBO MÓVEL, DE MESA, 1/2" OU 3/4", PARA PIA DE COZINHA, PADRÃO ALTO - FORNECIMENTO E INSTALAÇÃO. AF_12/2013</t>
  </si>
  <si>
    <t>11.42</t>
  </si>
  <si>
    <t>86913</t>
  </si>
  <si>
    <t>TORNEIRA CROMADA 1/2" OU 3/4" PARA TANQUE, PADRÃO POPULAR - FORNECIMENTO E INSTALAÇÃO. AF_12/2013</t>
  </si>
  <si>
    <t>11.43</t>
  </si>
  <si>
    <t>86932</t>
  </si>
  <si>
    <t>VASO SANITÁRIO SIFONADO COM CAIXA ACOPLADA LOUÇA BRANCA - PADRÃO MÉDIO, INCLUSO ENGATE FLEXÍVEL EM METAL CROMADO, 1/2 X 40CM - FORNECIMENTO E INSTALAÇÃO. AF_12/2013</t>
  </si>
  <si>
    <t>11.44</t>
  </si>
  <si>
    <t>95472</t>
  </si>
  <si>
    <t>VASO SANITARIO SIFONADO CONVENCIONAL PARA PCD SEM FURO FRONTAL COM LOUÇA BRANCA SEM ASSENTO, INCLUSO CONJUNTO DE LIGAÇÃO PARA BACIA SANITÁRIA AJUSTÁVEL - FORNECIMENTO E INSTALAÇÃO. AF_10/2016</t>
  </si>
  <si>
    <t>11.45</t>
  </si>
  <si>
    <t>86937</t>
  </si>
  <si>
    <t>CUBA DE EMBUTIR OVAL EM LOUÇA BRANCA, 35 X 50CM OU EQUIVALENTE, INCLUSO VÁLVULA EM METAL CROMADO E SIFÃO FLEXÍVEL EM PVC - FORNECIMENTO E INSTALAÇÃO. AF_12/2013</t>
  </si>
  <si>
    <t>11.46</t>
  </si>
  <si>
    <t>86936</t>
  </si>
  <si>
    <t>CUBA DE EMBUTIR DE AÇO INOXIDÁVEL MÉDIA, INCLUSO VÁLVULA TIPO AMERICANA E SIFÃO TIPO GARRAFA EM METAL CROMADO - FORNECIMENTO E INSTALAÇÃO. AF_12/2013</t>
  </si>
  <si>
    <t>11.47</t>
  </si>
  <si>
    <t>86942</t>
  </si>
  <si>
    <t>LAVATÓRIO LOUÇA BRANCA SUSPENSO, 29,5 X 39CM OU EQUIVALENTE, PADRÃO POPULAR, INCLUSO SIFÃO TIPO GARRAFA EM PVC, VÁLVULA E ENGATE FLEXÍVEL 30CM EM PLÁSTICO E TORNEIRA CROMADA DE MESA, PADRÃO POPULAR - FORNECIMEN
TO E INSTALAÇÃO. AF_12/2013</t>
  </si>
  <si>
    <t>11.48</t>
  </si>
  <si>
    <t>93396</t>
  </si>
  <si>
    <t>BANCADA GRANITO CINZA POLIDO 0,50 X 0,60M, INCL. CUBA DE EMBUTIR OVAL LOUÇA BRANCA 35 X 50CM, VÁLVULA METAL CROMADO, SIFÃO FLEXÍVEL PVC, ENGATE 30CM FLEXÍVEL PLÁSTICO E TORNEIRA CROMADA DE MESA, PADRÃO POPULAR
- FORNEC. E INSTALAÇÃO. AF_12/2013</t>
  </si>
  <si>
    <t>11.49</t>
  </si>
  <si>
    <t>95546</t>
  </si>
  <si>
    <t>KIT DE ACESSORIOS PARA BANHEIRO EM METAL CROMADO, 5 PECAS, INCLUSO FIXAÇÃO. AF_10/2016</t>
  </si>
  <si>
    <t>11.50</t>
  </si>
  <si>
    <t>95545</t>
  </si>
  <si>
    <t>SABONETEIRA DE PAREDE EM METAL CROMADO, INCLUSO FIXAÇÃO. AF_10/2016</t>
  </si>
  <si>
    <t>INSTALAÇÕES ELETRICAS</t>
  </si>
  <si>
    <t>12.1</t>
  </si>
  <si>
    <t>COMP. 20</t>
  </si>
  <si>
    <t>PADRÃO DE ENTRADA DE ENERGIA ELÉTRICA, TRIFÁSICO, ENTRADA AÉREA, A 4 FIOS, CARGA INSTALADA DE 57001 ATÉ 75000W, INSTALADA EM MURO (PADRÂO DA CONCESSIONÁRIA LOCAL)</t>
  </si>
  <si>
    <t>12.2</t>
  </si>
  <si>
    <t>74131/005</t>
  </si>
  <si>
    <t>QUADRO DE DISTRIBUICAO DE ENERGIA DE EMBUTIR, EM CHAPA METALICA, PARA 24 DISJUNTORES TERMOMAGNETICOS  MONOPOLARES, COM BARRAMENTO TRIFASICO E NEUTRO, FORNECIMENTO E INSTALACAO</t>
  </si>
  <si>
    <t>12.3</t>
  </si>
  <si>
    <t>74131/006</t>
  </si>
  <si>
    <t>QUADRO DE DISTRIBUICAO DE ENERGIA DE EMBUTIR, EM CHAPA METALICA, PARA 32 DISJUNTORES TERMOMAGNETICOS MONOPOLARES, COM BARRAMENTO TRIFASICO E NEUTRO, FORNECIMENTO E INSTALACAO</t>
  </si>
  <si>
    <t>12.4</t>
  </si>
  <si>
    <t>74131/008</t>
  </si>
  <si>
    <t>QUADRO DE DISTRIBUICAO DE ENERGIA DE EMBUTIR, EM CHAPA METALICA, PARA 50 DISJUNTORES TERMOMAGNETICOS MONOPOLARES, COM BARRAMENTO TRIFASICO E NEUTRO, FORNECIMENTO E INSTALACAO</t>
  </si>
  <si>
    <t>12.5</t>
  </si>
  <si>
    <t>160333</t>
  </si>
  <si>
    <t>CABO DE COBRE NÚ 50 MM2, REF. TEL-5750, MARCA DE REFERÊNCIA TERMOTÉCNICA OU EQUIVALENTE, INCLUSIVE ABERTURA E FECHAMENTO DE VALA PARA CABO DIMENSÕES 50X20CM</t>
  </si>
  <si>
    <t>12.6</t>
  </si>
  <si>
    <t>91924</t>
  </si>
  <si>
    <t>CABO DE COBRE FLEXÍVEL ISOLADO, 1,5 MM², ANTI-CHAMA 450/750 V, PARA CIRCUITOS TERMINAIS - FORNECIMENTO E INSTALAÇÃO. AF_12/2015</t>
  </si>
  <si>
    <t>12.7</t>
  </si>
  <si>
    <t>91926</t>
  </si>
  <si>
    <t>CABO DE COBRE FLEXÍVEL ISOLADO, 2,5 MM², ANTI-CHAMA 450/750 V, PARA CIRCUITOS TERMINAIS - FORNECIMENTO E INSTALAÇÃO. AF_12/2015</t>
  </si>
  <si>
    <t>12.8</t>
  </si>
  <si>
    <t>91928</t>
  </si>
  <si>
    <t>CABO DE COBRE FLEXÍVEL ISOLADO, 4 MM², ANTI-CHAMA 450/750 V, PARA CIRCUITOS TERMINAIS - FORNECIMENTO E INSTALAÇÃO. AF_12/2015</t>
  </si>
  <si>
    <t>12.9</t>
  </si>
  <si>
    <t>91930</t>
  </si>
  <si>
    <t>CABO DE COBRE FLEXÍVEL ISOLADO, 6 MM², ANTI-CHAMA 450/750 V, PARA CIRCUITOS TERMINAIS - FORNECIMENTO E INSTALAÇÃO. AF_12/2015</t>
  </si>
  <si>
    <t>12.10</t>
  </si>
  <si>
    <t>92979</t>
  </si>
  <si>
    <t>CABO DE COBRE FLEXÍVEL ISOLADO, 10 MM², ANTI-CHAMA 450/750 V, PARA DISTRIBUIÇÃO - FORNECIMENTO E INSTALAÇÃO. AF_12/2015</t>
  </si>
  <si>
    <t>12.11</t>
  </si>
  <si>
    <t>92981</t>
  </si>
  <si>
    <t>CABO DE COBRE FLEXÍVEL ISOLADO, 16 MM², ANTI-CHAMA 450/750 V, PARA DISTRIBUIÇÃO - FORNECIMENTO E INSTALAÇÃO. AF_12/2015</t>
  </si>
  <si>
    <t>12.12</t>
  </si>
  <si>
    <t>92983</t>
  </si>
  <si>
    <t>CABO DE COBRE FLEXÍVEL ISOLADO, 25 MM², ANTI-CHAMA 450/750 V, PARA DISTRIBUIÇÃO - FORNECIMENTO E INSTALAÇÃO. AF_12/2015</t>
  </si>
  <si>
    <t>12.13</t>
  </si>
  <si>
    <t>92988</t>
  </si>
  <si>
    <t>CABO DE COBRE FLEXÍVEL ISOLADO, 50 MM², ANTI-CHAMA 0,6/1,0 KV, PARA DISTRIBUIÇÃO - FORNECIMENTO E INSTALAÇÃO. AF_12/2015</t>
  </si>
  <si>
    <t>12.14</t>
  </si>
  <si>
    <t>92992</t>
  </si>
  <si>
    <t>CABO DE COBRE FLEXÍVEL ISOLADO, 95 MM², ANTI-CHAMA 0,6/1,0 KV, PARA DISTRIBUIÇÃO - FORNECIMENTO E INSTALAÇÃO. AF_12/2015</t>
  </si>
  <si>
    <t>12.15</t>
  </si>
  <si>
    <t>83446</t>
  </si>
  <si>
    <t>CAIXA DE PASSAGEM 30X30X40 COM TAMPA E DRENO BRITA</t>
  </si>
  <si>
    <t>12.16</t>
  </si>
  <si>
    <t>97891</t>
  </si>
  <si>
    <t>CAIXA ENTERRADA ELÉTRICA RETANGULAR, EM ALVENARIA COM BLOCOS DE CONCRETO, FUNDO COM BRITA, DIMENSÕES INTERNAS: 0,4X0,4X0,4 M. AF_05/2018</t>
  </si>
  <si>
    <t>12.17</t>
  </si>
  <si>
    <t>73798/003</t>
  </si>
  <si>
    <t>DUTO ESPIRAL FLEXIVEL SINGELO PEAD D=75MM(3") REVESTIDO COM PVC COM FIO GUIA DE ACO GALVANIZADO, LANCADO DIRETO NO SOLO, INCL CONEXOES</t>
  </si>
  <si>
    <t>12.18</t>
  </si>
  <si>
    <t>91854</t>
  </si>
  <si>
    <t>ELETRODUTO FLEXÍVEL CORRUGADO, PVC, DN 25 MM (3/4"), PARA CIRCUITOS TERMINAIS, INSTALADO EM PAREDE - FORNECIMENTO E INSTALAÇÃO. AF_12/2015</t>
  </si>
  <si>
    <t>12.19</t>
  </si>
  <si>
    <t>91863</t>
  </si>
  <si>
    <t>ELETRODUTO RÍGIDO ROSCÁVEL, PVC, DN 25 MM (3/4"), PARA CIRCUITOS TERMINAIS, INSTALADO EM FORRO - FORNECIMENTO E INSTALAÇÃO. AF_12/2015</t>
  </si>
  <si>
    <t>12.20</t>
  </si>
  <si>
    <t>91864</t>
  </si>
  <si>
    <t>ELETRODUTO RÍGIDO ROSCÁVEL, PVC, DN 32 MM (1"), PARA CIRCUITOS TERMINAIS, INSTALADO EM FORRO - FORNECIMENTO E INSTALAÇÃO. AF_12/2015</t>
  </si>
  <si>
    <t>12.21</t>
  </si>
  <si>
    <t>91865</t>
  </si>
  <si>
    <t>ELETRODUTO RÍGIDO ROSCÁVEL, PVC, DN 40 MM (1 1/4"), PARA CIRCUITOS TERMINAIS, INSTALADO EM FORRO - FORNECIMENTO E INSTALAÇÃO. AF_12/2015</t>
  </si>
  <si>
    <t>12.22</t>
  </si>
  <si>
    <t>91937</t>
  </si>
  <si>
    <t>CAIXA OCTOGONAL 3" X 3", PVC, INSTALADA EM FORRO - FORNECIMENTO E INSTALAÇÃO. AF_12/2015</t>
  </si>
  <si>
    <t>12.23</t>
  </si>
  <si>
    <t>91939</t>
  </si>
  <si>
    <t>CAIXA RETANGULAR 4" X 2" ALTA (2,00 M DO PISO), PVC, INSTALADA EM PAREDE - FORNECIMENTO E INSTALAÇÃO. AF_12/2015</t>
  </si>
  <si>
    <t>12.24</t>
  </si>
  <si>
    <t>91940</t>
  </si>
  <si>
    <t>CAIXA RETANGULAR 4" X 2" MÉDIA (1,30 M DO PISO), PVC, INSTALADA EM PAREDE - FORNECIMENTO E INSTALAÇÃO. AF_12/2015</t>
  </si>
  <si>
    <t>12.25</t>
  </si>
  <si>
    <t>91941</t>
  </si>
  <si>
    <t>CAIXA RETANGULAR 4" X 2" BAIXA (0,30 M DO PISO), PVC, INSTALADA EM PAREDE - FORNECIMENTO E INSTALAÇÃO. AF_12/2015</t>
  </si>
  <si>
    <t>12.26</t>
  </si>
  <si>
    <t>91944</t>
  </si>
  <si>
    <t>CAIXA RETANGULAR 4" X 4" BAIXA (0,30 M DO PISO), PVC, INSTALADA EM PAREDE - FORNECIMENTO E INSTALAÇÃO. AF_12/2015</t>
  </si>
  <si>
    <t>12.27</t>
  </si>
  <si>
    <t>91953</t>
  </si>
  <si>
    <t>INTERRUPTOR SIMPLES (1 MÓDULO), 10A/250V, INCLUINDO SUPORTE E PLACA - FORNECIMENTO E INSTALAÇÃO. AF_12/2015</t>
  </si>
  <si>
    <t>12.28</t>
  </si>
  <si>
    <t>91959</t>
  </si>
  <si>
    <t>INTERRUPTOR SIMPLES (2 MÓDULOS), 10A/250V, INCLUINDO SUPORTE E PLACA - FORNECIMENTO E INSTALAÇÃO. AF_12/2015</t>
  </si>
  <si>
    <t>12.29</t>
  </si>
  <si>
    <t>92023</t>
  </si>
  <si>
    <t>INTERRUPTOR SIMPLES (1 MÓDULO) COM 1 TOMADA DE EMBUTIR 2P+T 10 A, INCLUINDO SUPORTE E PLACA - FORNECIMENTO E INSTALAÇÃO. AF_12/2015</t>
  </si>
  <si>
    <t>12.30</t>
  </si>
  <si>
    <t>91993</t>
  </si>
  <si>
    <t>TOMADA ALTA DE EMBUTIR (1 MÓDULO), 2P+T 20 A, INCLUINDO SUPORTE E PLACA - FORNECIMENTO E INSTALAÇÃO. AF_12/2015</t>
  </si>
  <si>
    <t>12.31</t>
  </si>
  <si>
    <t>91996</t>
  </si>
  <si>
    <t>TOMADA MÉDIA DE EMBUTIR (1 MÓDULO), 2P+T 10 A, INCLUINDO SUPORTE E PLACA - FORNECIMENTO E INSTALAÇÃO. AF_12/2015</t>
  </si>
  <si>
    <t>12.32</t>
  </si>
  <si>
    <t>91997</t>
  </si>
  <si>
    <t>TOMADA MÉDIA DE EMBUTIR (1 MÓDULO), 2P+T 20 A, INCLUINDO SUPORTE E PLACA - FORNECIMENTO E INSTALAÇÃO. AF_12/2015</t>
  </si>
  <si>
    <t>12.33</t>
  </si>
  <si>
    <t>92000</t>
  </si>
  <si>
    <t>TOMADA BAIXA DE EMBUTIR (1 MÓDULO), 2P+T 10 A, INCLUINDO SUPORTE E PLACA - FORNECIMENTO E INSTALAÇÃO. AF_12/2015</t>
  </si>
  <si>
    <t>12.34</t>
  </si>
  <si>
    <t>92008</t>
  </si>
  <si>
    <t>TOMADA BAIXA DE EMBUTIR (2 MÓDULOS), 2P+T 10 A, INCLUINDO SUPORTE E PLACA - FORNECIMENTO E INSTALAÇÃO. AF_12/2015</t>
  </si>
  <si>
    <t>12.35</t>
  </si>
  <si>
    <t>93653</t>
  </si>
  <si>
    <t>DISJUNTOR MONOPOLAR TIPO DIN, CORRENTE NOMINAL DE 10A - FORNECIMENTO E INSTALAÇÃO. AF_04/2016</t>
  </si>
  <si>
    <t>12.36</t>
  </si>
  <si>
    <t>93654</t>
  </si>
  <si>
    <t>DISJUNTOR MONOPOLAR TIPO DIN, CORRENTE NOMINAL DE 16A - FORNECIMENTO E INSTALAÇÃO. AF_04/2016</t>
  </si>
  <si>
    <t>12.37</t>
  </si>
  <si>
    <t>93655</t>
  </si>
  <si>
    <t>DISJUNTOR MONOPOLAR TIPO DIN, CORRENTE NOMINAL DE 20A - FORNECIMENTO E INSTALAÇÃO. AF_04/2016</t>
  </si>
  <si>
    <t>12.38</t>
  </si>
  <si>
    <t>93656</t>
  </si>
  <si>
    <t>DISJUNTOR MONOPOLAR TIPO DIN, CORRENTE NOMINAL DE 25A - FORNECIMENTO E INSTALAÇÃO. AF_04/2016</t>
  </si>
  <si>
    <t>12.39</t>
  </si>
  <si>
    <t>93660</t>
  </si>
  <si>
    <t>DISJUNTOR BIPOLAR TIPO DIN (CONFORME PROJETO), CORRENTE NOMINAL DE 10A - FORNECIMENTO E INSTALAÇÃO. AF_04/2016</t>
  </si>
  <si>
    <t>12.40</t>
  </si>
  <si>
    <t>93662</t>
  </si>
  <si>
    <t>DISJUNTOR BIPOLAR TIPO DIN, CORRENTE NOMINAL DE 20A - FORNECIMENTO E INSTALAÇÃO. AF_04/2016</t>
  </si>
  <si>
    <t>12.41</t>
  </si>
  <si>
    <t>93664</t>
  </si>
  <si>
    <t>DISJUNTOR BIPOLAR TIPO DIN (CONFORME PROJETO), CORRENTE NOMINAL DE 32A - FORNECIMENTO E INSTALAÇÃO. AF_04/2016</t>
  </si>
  <si>
    <t>12.42</t>
  </si>
  <si>
    <t>93666</t>
  </si>
  <si>
    <t>DISJUNTOR BIPOLAR TIPO DIN, CORRENTE NOMINAL DE 50A - FORNECIMENTO E INSTALAÇÃO. AF_04/2016</t>
  </si>
  <si>
    <t>12.43</t>
  </si>
  <si>
    <t>COMP. 21</t>
  </si>
  <si>
    <t>DISJUNTOR TRIPOLAR TIPO DIN, CORRENTE NOMINAL DE 63A - FORNECIMENTO E INSTALAÇÃO.</t>
  </si>
  <si>
    <t>12.44</t>
  </si>
  <si>
    <t>COMP. 22</t>
  </si>
  <si>
    <t>DISJUNTOR TRIPOLAR TIPO DIN, CORRENTE NOMINAL DE 80A - FORNECIMENTO E INSTALAÇÃO.</t>
  </si>
  <si>
    <t>12.45</t>
  </si>
  <si>
    <t>COMP. 23</t>
  </si>
  <si>
    <t>DISJUNTOR TRIPOLAR TIPO DIN, CORRENTE NOMINAL DE 200A - FORNECIMENTO E INSTALAÇÃO.</t>
  </si>
  <si>
    <t>12.46</t>
  </si>
  <si>
    <t>COMP. 24</t>
  </si>
  <si>
    <t>DISPOSITIVO DPS CLASSE II, 1 POLO, TENSAO MAXIMA DE 175 V, CORRENTE MAXIMA DE *45* KA (TIPO AC) - FORNECIMENTO E INSTALAÇÃO.</t>
  </si>
  <si>
    <t>12.47</t>
  </si>
  <si>
    <t>COMP. 25</t>
  </si>
  <si>
    <t>DISPOSITIVO DR, 4 POLOS, SENSIBILIDADE DE 30 MA, CORRENTE DE 63 A, TIPO AC- FORNECIMENTO E INSTALAÇÃO.</t>
  </si>
  <si>
    <t>12.48</t>
  </si>
  <si>
    <t>COMP. 26</t>
  </si>
  <si>
    <t>DISPOSITIVO DR, 4 POLOS, SENSIBILIDADE DE 30 MA, CORRENTE DE 80 A, TIPO AC- FORNECIMENTO E INSTALAÇÃO.</t>
  </si>
  <si>
    <t>12.49</t>
  </si>
  <si>
    <t>COMP. 27</t>
  </si>
  <si>
    <t>HASTE DE ATERRAMENTO EM ACO COM 3,00 M DE COMPRIMENTO E DN = 5/8", REVESTIDA  COM BAIXA CAMADA DE COBRE, COM CONECTOR TIPO GRAMPO (TIPO COPERWELD) - FORNECIMENTO E INSTALAÇÃO.</t>
  </si>
  <si>
    <t>12.50</t>
  </si>
  <si>
    <t>97584</t>
  </si>
  <si>
    <t>LUMINÁRIA TIPO CALHA, DE SOBREPOR, COM 1 LÂMPADA TUBULAR DE 36 W - FORNECIMENTO E INSTALAÇÃO. AF_11/2017</t>
  </si>
  <si>
    <t>12.51</t>
  </si>
  <si>
    <t>97585</t>
  </si>
  <si>
    <t>LUMINÁRIA TIPO CALHA, DE SOBREPOR, COM 2 LÂMPADAS TUBULARES DE 18 W - FORNECIMENTO E INSTALAÇÃO. AF_11/2017</t>
  </si>
  <si>
    <t>12.52</t>
  </si>
  <si>
    <t>97586</t>
  </si>
  <si>
    <t>LUMINÁRIA TIPO CALHA, DE SOBREPOR, COM 2 LÂMPADAS TUBULARES DE 36 W - FORNECIMENTO E INSTALAÇÃO. AF_11/2017</t>
  </si>
  <si>
    <t>OUTRAS INSTALAÇÕES</t>
  </si>
  <si>
    <t>13.1</t>
  </si>
  <si>
    <t xml:space="preserve">ELETRODUTO RÍGIDO ROSCÁVEL, PVC, DN 25 MM (3/4"), PARA CIRCUITOS TERMINAIS, INSTALADO EM FORRO - FORNECIMENTO E INSTALAÇÃO. AF_12/2015 </t>
  </si>
  <si>
    <t>13.2</t>
  </si>
  <si>
    <t>13.3</t>
  </si>
  <si>
    <t>13.4</t>
  </si>
  <si>
    <t>13.5</t>
  </si>
  <si>
    <t>98307</t>
  </si>
  <si>
    <t>TOMADA DE REDE RJ45 - FORNECIMENTO E INSTALAÇÃO. AF_03/2018</t>
  </si>
  <si>
    <t>13.6</t>
  </si>
  <si>
    <t>98308</t>
  </si>
  <si>
    <t xml:space="preserve">TOMADA PARA TELEFONE RJ11 - FORNECIMENTO E INSTALAÇÃO. AF_03/2018 </t>
  </si>
  <si>
    <t>13.7</t>
  </si>
  <si>
    <t>COMP. 28</t>
  </si>
  <si>
    <t>TOMADA PARA ANTENA DE TV, CABO COAXIAL DE 9 MM, INCLUSIVE SUPORTE- FORNECIMENTO E INSTALAÇÃO.</t>
  </si>
  <si>
    <t>PINTURAS</t>
  </si>
  <si>
    <t>14.1</t>
  </si>
  <si>
    <t>88485</t>
  </si>
  <si>
    <t>APLICAÇÃO DE FUNDO SELADOR ACRÍLICO EM PAREDES, UMA DEMÃO. AF_06/2014</t>
  </si>
  <si>
    <t>14.2</t>
  </si>
  <si>
    <t>88489</t>
  </si>
  <si>
    <t>APLICAÇÃO MANUAL DE PINTURA COM TINTA LÁTEX ACRÍLICA EM PAREDES, DUAS DEMÃOS. AF_06/2014</t>
  </si>
  <si>
    <t>14.3</t>
  </si>
  <si>
    <t>74065/003</t>
  </si>
  <si>
    <t>PINTURA ESMALTE BRILHANTE PARA MADEIRA, DUAS DEMAOS, SOBRE FUNDO NIVELADOR BRANCO</t>
  </si>
  <si>
    <t>14.4</t>
  </si>
  <si>
    <t>73924/001</t>
  </si>
  <si>
    <t xml:space="preserve">PINTURA ESMALTE ALTO BRILHO, DUAS DEMAOS, SOBRE SUPERFICIE METALICA </t>
  </si>
  <si>
    <t>SPDA</t>
  </si>
  <si>
    <t>15.1</t>
  </si>
  <si>
    <t>15.2</t>
  </si>
  <si>
    <t>15.3</t>
  </si>
  <si>
    <t>95731</t>
  </si>
  <si>
    <t>ELETRODUTO RÍGIDO SOLDÁVEL, PVC, DN 32 MM (1), APARENTE, INSTALADO EM PAREDE - FORNECIMENTO E INSTALAÇÃO. AF_11/2016_P</t>
  </si>
  <si>
    <t>15.4</t>
  </si>
  <si>
    <t>96985</t>
  </si>
  <si>
    <t>HASTE DE ATERRAMENTO 5/8 PARA SPDA - FORNECIMENTO E INSTALAÇÃO. AF_12/2017</t>
  </si>
  <si>
    <t>15.5</t>
  </si>
  <si>
    <t>160309</t>
  </si>
  <si>
    <t>TERMINAL AÉREO EM LATÃO (CAPTOR), COM CONECTOR E FIXAÇÃO HORIZONTAL 5/16"X250MM, REF. TEL-024, INCLUSIVE VEDAÇÃO DOS FUROS COM POLIURETANO REF. TEL 5905, MARCA DE REF. TERMOTÉCNICA OU EQUIVALENTE</t>
  </si>
  <si>
    <t>15.6</t>
  </si>
  <si>
    <t>160326</t>
  </si>
  <si>
    <t>BARRA CHATA EM ALUMÍNIO 7/8"X1/8" (70MM²), COM FUROS DIÂMETRO 7 MM REF. TEL-771, MARCA DE REFERÊNCIA TERMOTÉCNICA OU EQUIVALENTE</t>
  </si>
  <si>
    <t>PPCIP</t>
  </si>
  <si>
    <t>16.1</t>
  </si>
  <si>
    <t>160604</t>
  </si>
  <si>
    <t>Extintor de incêndio de água pressurizada capacidade 2A (10L), inclusive suporte para fixação e EXCLUSIVE placa sinalizadora em PVC Fotoluminescente</t>
  </si>
  <si>
    <t>16.2</t>
  </si>
  <si>
    <t>160605</t>
  </si>
  <si>
    <t>Extintor de incêndio portátil de pó químico ABC com capacidade 2A-20B:C (6 kg), inclusive suporte para fixação, EXCLUSIVE placa sinalizadora em PVC fotoluminescente</t>
  </si>
  <si>
    <t>16.3</t>
  </si>
  <si>
    <t>160608</t>
  </si>
  <si>
    <t>Ponto para seta indicativa de saída, incl. seta em acrílico, com fonte alimentadora própria que assegure um funcionamento mínimo de 1h, para quando ocorrer falta de energia elétrica na rede pública, conforme projeto</t>
  </si>
  <si>
    <t>16.4</t>
  </si>
  <si>
    <t>160613</t>
  </si>
  <si>
    <t>Ponto para iluminação de emergência completo, inclusive bloco autônomo de iluminação 2x9W com tomada universal</t>
  </si>
  <si>
    <t>DIVERSOS</t>
  </si>
  <si>
    <t>17.1</t>
  </si>
  <si>
    <t>71105</t>
  </si>
  <si>
    <t>Grade de ferro em barra chata, inclusive chumbamento</t>
  </si>
  <si>
    <t>17.2</t>
  </si>
  <si>
    <t>86889</t>
  </si>
  <si>
    <t>BANCADA DE GRANITO CINZA POLIDO PARA PIA DE COZINHA 1,50 X 0,60 M - FORNECIMENTO E INSTALAÇÃO. AF_12/2013</t>
  </si>
  <si>
    <t>17.3</t>
  </si>
  <si>
    <t>COMP. 29</t>
  </si>
  <si>
    <t xml:space="preserve">BANCADA DE GRANITO CINZA POLIDO - FORNECIMENTO E INSTALAÇÃO. </t>
  </si>
  <si>
    <t>17.4</t>
  </si>
  <si>
    <t>COMP. 30</t>
  </si>
  <si>
    <t xml:space="preserve">PINGADEIRA EM GRANITO COM LARGURA DE 17CM, ESP=2,50CM  - FORNECIMENTO E INSTALAÇÃO. </t>
  </si>
  <si>
    <t>17.5</t>
  </si>
  <si>
    <t>COMP. 31</t>
  </si>
  <si>
    <t>BARRA DE APOIO RETA, EM ACO INOX POLIDO, COMPRIMENTO 80CM, DIAMETRO MINIMO 3 CM - FORNECIMENTO E INSTALAÇÃO</t>
  </si>
  <si>
    <t>17.6</t>
  </si>
  <si>
    <t>COMP. 32</t>
  </si>
  <si>
    <t>BANCO DE CONCRETO ARMADO APARENTE APOIOS DE ALVENARIA ASSENTADA COM ARGAMASSA DE CIMENTO, CAL E AREIA, LARGURA DE 0,50M E ESPESSURA DE 0,06M</t>
  </si>
  <si>
    <t>17.7</t>
  </si>
  <si>
    <t>COMP. 33</t>
  </si>
  <si>
    <t xml:space="preserve">LETRA ACO INOX (AISI 304), CHAPA NUM. 22, RECORTADO, H= 20 CM (SEM RELEVO)   - FORNECIMENTO E INSTALAÇÃO. </t>
  </si>
  <si>
    <t>17.8</t>
  </si>
  <si>
    <t>74125/001</t>
  </si>
  <si>
    <t>ESPELHO CRISTAL ESPESSURA 4MM, COM MOLDURA EM ALUMINIO E COMPENSADO 6MM PLASTIFICADO COLADO</t>
  </si>
  <si>
    <t>17.9</t>
  </si>
  <si>
    <t>98557</t>
  </si>
  <si>
    <t>IMPERMEABILIZAÇÃO DE SUPERFÍCIE COM EMULSÃO ASFÁLTICA, 2 DEMÃOS AF_06/2018</t>
  </si>
  <si>
    <t>17.10</t>
  </si>
  <si>
    <t>COMP.34</t>
  </si>
  <si>
    <t>CONJUNTO DE ALARME PCD PARA DEFICIENTES SEM FIO (WIRELES), INCLUSO INTERRUPTOR E SINALIZADOR LUMINOSO E SONORO CONFORME NBR 9050</t>
  </si>
  <si>
    <t>17.11</t>
  </si>
  <si>
    <t>COMP.35</t>
  </si>
  <si>
    <t>PLACA PARA SINALIZAÇÃO EM BRAILE, CONFORME NBR 9050</t>
  </si>
  <si>
    <t>17.12</t>
  </si>
  <si>
    <t>COMP.36</t>
  </si>
  <si>
    <t>FORNECIMENTO E INSTALAÇÃO DE MAPA TÁTIL COM PLACA ACRÍLICA MEDINDO 60 X40CM, COM ESTRUTURA EM GRANITO MEDINDO 90X70CM E CANTONEIRA DE ALUMINIO.</t>
  </si>
  <si>
    <t>ADMINISTRAÇÃO LOCAL</t>
  </si>
  <si>
    <t>18.1</t>
  </si>
  <si>
    <t>COMP. 37</t>
  </si>
  <si>
    <t>ADMINISTRAÇÃO LOCAL¹</t>
  </si>
  <si>
    <t>Valor Convenio</t>
  </si>
  <si>
    <t>TOTAL DA OBRA</t>
  </si>
  <si>
    <t>¹ A administração Local sera medida proporcional ao valor da obra.</t>
  </si>
  <si>
    <t>___________________________________</t>
  </si>
  <si>
    <t xml:space="preserve">Engenheiro Civil </t>
  </si>
  <si>
    <t>CREA ES-46.808/D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</si>
</sst>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R$&quot;\ * #,##0.00_-;\-&quot;R$&quot;\ * #,##0.00_-;_-&quot;R$&quot;\ * &quot;-&quot;??_-;_-@_-"/>
    <numFmt numFmtId="164" formatCode="_(* #,##0.00_);_(* \(#,##0.00\);_(* &quot;-&quot;??_);_(@_)"/>
  </numFmts>
  <fonts count="10" x14ac:knownFonts="1">
    <font>
      <sz val="10"/>
      <name val="Arial"/>
    </font>
    <font>
      <b/>
      <sz val="16"/>
      <name val="Arial"/>
      <family val="2"/>
    </font>
    <font>
      <sz val="10"/>
      <name val="Arial"/>
      <family val="2"/>
    </font>
    <font>
      <b/>
      <sz val="10"/>
      <name val="Arial"/>
      <family val="2"/>
    </font>
    <font>
      <sz val="12"/>
      <name val="Arial"/>
      <family val="2"/>
    </font>
    <font>
      <b/>
      <sz val="12"/>
      <name val="Arial"/>
      <family val="2"/>
    </font>
    <font>
      <sz val="11"/>
      <name val="Arial"/>
      <family val="2"/>
    </font>
    <font>
      <sz val="9"/>
      <name val="Arial"/>
      <family val="2"/>
    </font>
    <font>
      <b/>
      <sz val="9"/>
      <color indexed="81"/>
      <name val="Segoe UI"/>
      <family val="2"/>
    </font>
    <font>
      <sz val="9"/>
      <color indexed="81"/>
      <name val="Segoe UI"/>
      <family val="2"/>
    </font>
  </fonts>
  <fills count="8">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rgb="FFFFFF00"/>
        <bgColor indexed="64"/>
      </patternFill>
    </fill>
  </fills>
  <borders count="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5">
    <xf numFmtId="0" fontId="0" fillId="0" borderId="0"/>
    <xf numFmtId="164"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cellStyleXfs>
  <cellXfs count="169">
    <xf numFmtId="0" fontId="0" fillId="0" borderId="0" xfId="0"/>
    <xf numFmtId="0" fontId="2" fillId="0" borderId="0" xfId="0" applyFont="1" applyBorder="1" applyProtection="1"/>
    <xf numFmtId="0" fontId="2" fillId="0" borderId="0" xfId="0" applyFont="1" applyBorder="1" applyAlignment="1" applyProtection="1">
      <alignment horizontal="center" vertical="center"/>
    </xf>
    <xf numFmtId="0" fontId="2" fillId="0" borderId="0" xfId="0" applyFont="1" applyProtection="1"/>
    <xf numFmtId="0" fontId="2" fillId="0" borderId="0" xfId="0" applyFont="1" applyAlignment="1" applyProtection="1">
      <alignment horizontal="center" vertical="center"/>
    </xf>
    <xf numFmtId="0" fontId="1" fillId="4" borderId="6" xfId="0" applyFont="1" applyFill="1" applyBorder="1" applyAlignment="1" applyProtection="1">
      <alignment horizontal="center" vertical="center"/>
    </xf>
    <xf numFmtId="0" fontId="1" fillId="4" borderId="0" xfId="0" applyFont="1" applyFill="1" applyBorder="1" applyAlignment="1" applyProtection="1">
      <alignment horizontal="center" vertical="center"/>
    </xf>
    <xf numFmtId="0" fontId="0" fillId="0" borderId="0" xfId="0" applyProtection="1"/>
    <xf numFmtId="0" fontId="0" fillId="0" borderId="0" xfId="0" applyAlignment="1" applyProtection="1">
      <alignment horizontal="center" vertical="center"/>
    </xf>
    <xf numFmtId="0" fontId="5" fillId="0" borderId="10" xfId="0" applyFont="1" applyBorder="1" applyAlignment="1" applyProtection="1">
      <alignment horizontal="center" vertical="center"/>
    </xf>
    <xf numFmtId="0" fontId="5" fillId="0" borderId="11" xfId="0" applyFont="1" applyBorder="1" applyAlignment="1" applyProtection="1">
      <alignment horizontal="center" vertical="center"/>
    </xf>
    <xf numFmtId="0" fontId="5" fillId="0" borderId="11" xfId="0" applyFont="1" applyBorder="1" applyAlignment="1" applyProtection="1">
      <alignment horizontal="center" vertical="center" wrapText="1"/>
    </xf>
    <xf numFmtId="0" fontId="5" fillId="0" borderId="12" xfId="0" applyFont="1" applyBorder="1" applyAlignment="1" applyProtection="1">
      <alignment horizontal="center" vertical="center"/>
    </xf>
    <xf numFmtId="2" fontId="5" fillId="0" borderId="12" xfId="0" applyNumberFormat="1" applyFont="1" applyBorder="1" applyAlignment="1" applyProtection="1">
      <alignment horizontal="center" vertical="center"/>
    </xf>
    <xf numFmtId="44" fontId="5" fillId="0" borderId="12" xfId="2" applyFont="1" applyBorder="1" applyAlignment="1" applyProtection="1">
      <alignment horizontal="center" vertical="center"/>
    </xf>
    <xf numFmtId="44" fontId="5" fillId="0" borderId="10" xfId="2" applyFont="1" applyBorder="1" applyAlignment="1" applyProtection="1">
      <alignment horizontal="center" vertical="center"/>
    </xf>
    <xf numFmtId="44" fontId="5" fillId="0" borderId="13" xfId="2" applyFont="1" applyBorder="1" applyAlignment="1" applyProtection="1">
      <alignment horizontal="center" vertical="center"/>
    </xf>
    <xf numFmtId="0" fontId="4" fillId="0" borderId="0" xfId="0" applyFont="1" applyProtection="1"/>
    <xf numFmtId="0" fontId="4" fillId="0" borderId="0" xfId="0" applyFont="1" applyAlignment="1" applyProtection="1">
      <alignment horizontal="center" vertical="center"/>
    </xf>
    <xf numFmtId="0" fontId="5" fillId="0" borderId="14" xfId="0" applyFont="1" applyBorder="1" applyAlignment="1" applyProtection="1">
      <alignment horizontal="center" vertical="center"/>
    </xf>
    <xf numFmtId="0" fontId="5" fillId="0" borderId="15" xfId="0" applyFont="1" applyBorder="1" applyAlignment="1" applyProtection="1">
      <alignment horizontal="center" vertical="center"/>
    </xf>
    <xf numFmtId="0" fontId="5" fillId="0" borderId="15" xfId="0" applyFont="1" applyBorder="1" applyAlignment="1" applyProtection="1">
      <alignment horizontal="center" vertical="center" wrapText="1"/>
    </xf>
    <xf numFmtId="0" fontId="5" fillId="0" borderId="9" xfId="0" applyFont="1" applyBorder="1" applyAlignment="1" applyProtection="1">
      <alignment horizontal="center" vertical="center"/>
    </xf>
    <xf numFmtId="2" fontId="5" fillId="0" borderId="9" xfId="0" applyNumberFormat="1" applyFont="1" applyBorder="1" applyAlignment="1" applyProtection="1">
      <alignment horizontal="center" vertical="center"/>
    </xf>
    <xf numFmtId="44" fontId="5" fillId="0" borderId="9" xfId="2" applyFont="1" applyBorder="1" applyAlignment="1" applyProtection="1">
      <alignment horizontal="center" vertical="center"/>
    </xf>
    <xf numFmtId="44" fontId="5" fillId="0" borderId="14" xfId="2" applyFont="1" applyBorder="1" applyAlignment="1" applyProtection="1">
      <alignment horizontal="center" vertical="center"/>
    </xf>
    <xf numFmtId="44" fontId="5" fillId="0" borderId="16" xfId="2"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0" xfId="0" applyFont="1" applyBorder="1" applyProtection="1"/>
    <xf numFmtId="0" fontId="5" fillId="5" borderId="14" xfId="0" applyFont="1" applyFill="1" applyBorder="1" applyAlignment="1" applyProtection="1">
      <alignment horizontal="center" vertical="center"/>
    </xf>
    <xf numFmtId="0" fontId="5" fillId="5" borderId="9" xfId="0" applyFont="1" applyFill="1" applyBorder="1" applyAlignment="1" applyProtection="1">
      <alignment horizontal="center" vertical="center"/>
    </xf>
    <xf numFmtId="0" fontId="4" fillId="5" borderId="9" xfId="0" applyFont="1" applyFill="1" applyBorder="1" applyAlignment="1" applyProtection="1">
      <alignment horizontal="center" vertical="center"/>
    </xf>
    <xf numFmtId="0" fontId="5" fillId="5" borderId="9" xfId="0" applyFont="1" applyFill="1" applyBorder="1" applyAlignment="1" applyProtection="1">
      <alignment horizontal="justify" vertical="center" wrapText="1"/>
    </xf>
    <xf numFmtId="2" fontId="4" fillId="5" borderId="9" xfId="0" applyNumberFormat="1" applyFont="1" applyFill="1" applyBorder="1" applyAlignment="1" applyProtection="1">
      <alignment horizontal="center" vertical="center"/>
    </xf>
    <xf numFmtId="44" fontId="4" fillId="5" borderId="9" xfId="2" applyFont="1" applyFill="1" applyBorder="1" applyAlignment="1" applyProtection="1">
      <alignment horizontal="center" vertical="center"/>
    </xf>
    <xf numFmtId="44" fontId="4" fillId="5" borderId="14" xfId="2" applyFont="1" applyFill="1" applyBorder="1" applyAlignment="1" applyProtection="1">
      <alignment horizontal="center" vertical="center"/>
    </xf>
    <xf numFmtId="44" fontId="4" fillId="5" borderId="16" xfId="2" applyFont="1" applyFill="1" applyBorder="1" applyAlignment="1" applyProtection="1">
      <alignment horizontal="center" vertical="center"/>
    </xf>
    <xf numFmtId="0" fontId="4" fillId="5" borderId="0" xfId="0" applyFont="1" applyFill="1" applyProtection="1"/>
    <xf numFmtId="44" fontId="4" fillId="5" borderId="9" xfId="0" applyNumberFormat="1" applyFont="1" applyFill="1" applyBorder="1" applyAlignment="1" applyProtection="1">
      <alignment horizontal="center" vertical="center"/>
    </xf>
    <xf numFmtId="0" fontId="4" fillId="5" borderId="9" xfId="0" applyFont="1" applyFill="1" applyBorder="1" applyProtection="1"/>
    <xf numFmtId="0" fontId="4" fillId="0" borderId="14" xfId="0" applyFont="1" applyBorder="1" applyAlignment="1" applyProtection="1">
      <alignment horizontal="center" vertical="center"/>
    </xf>
    <xf numFmtId="0" fontId="4" fillId="0" borderId="9" xfId="0" applyFont="1" applyBorder="1" applyAlignment="1" applyProtection="1">
      <alignment horizontal="center" vertical="center"/>
    </xf>
    <xf numFmtId="0" fontId="4" fillId="0" borderId="9" xfId="0" applyFont="1" applyBorder="1" applyAlignment="1" applyProtection="1">
      <alignment horizontal="justify" vertical="center" wrapText="1"/>
    </xf>
    <xf numFmtId="2" fontId="4" fillId="0" borderId="9" xfId="0" applyNumberFormat="1" applyFont="1" applyBorder="1" applyAlignment="1" applyProtection="1">
      <alignment horizontal="center" vertical="center"/>
    </xf>
    <xf numFmtId="44" fontId="4" fillId="0" borderId="9" xfId="2" applyFont="1" applyBorder="1" applyAlignment="1" applyProtection="1">
      <alignment horizontal="center" vertical="center"/>
    </xf>
    <xf numFmtId="44" fontId="4" fillId="0" borderId="16" xfId="2" applyFont="1" applyBorder="1" applyAlignment="1" applyProtection="1">
      <alignment horizontal="center" vertical="center"/>
    </xf>
    <xf numFmtId="44" fontId="4" fillId="0" borderId="9" xfId="0" applyNumberFormat="1" applyFont="1" applyBorder="1" applyAlignment="1" applyProtection="1">
      <alignment horizontal="center" vertical="center"/>
    </xf>
    <xf numFmtId="0" fontId="4" fillId="0" borderId="9" xfId="0" applyFont="1" applyBorder="1" applyProtection="1"/>
    <xf numFmtId="44" fontId="4" fillId="0" borderId="9" xfId="0" applyNumberFormat="1" applyFont="1" applyBorder="1" applyProtection="1"/>
    <xf numFmtId="0" fontId="4" fillId="0" borderId="9" xfId="0" applyFont="1" applyBorder="1" applyAlignment="1" applyProtection="1">
      <alignment horizontal="center"/>
    </xf>
    <xf numFmtId="49" fontId="4" fillId="0" borderId="9" xfId="0" applyNumberFormat="1" applyFont="1" applyBorder="1" applyAlignment="1" applyProtection="1">
      <alignment horizontal="center" vertical="center" wrapText="1"/>
    </xf>
    <xf numFmtId="0" fontId="5" fillId="0" borderId="9" xfId="0" applyFont="1" applyBorder="1" applyAlignment="1" applyProtection="1">
      <alignment horizontal="right" vertical="center" wrapText="1"/>
    </xf>
    <xf numFmtId="2" fontId="4" fillId="0" borderId="9" xfId="1" applyNumberFormat="1" applyFont="1" applyBorder="1" applyAlignment="1" applyProtection="1">
      <alignment horizontal="center" vertical="center"/>
    </xf>
    <xf numFmtId="44" fontId="4" fillId="4" borderId="9" xfId="2" applyFont="1" applyFill="1" applyBorder="1" applyAlignment="1" applyProtection="1">
      <alignment horizontal="center" vertical="center"/>
    </xf>
    <xf numFmtId="44" fontId="4" fillId="4" borderId="9" xfId="0" applyNumberFormat="1" applyFont="1" applyFill="1" applyBorder="1" applyAlignment="1" applyProtection="1">
      <alignment horizontal="center" vertical="center"/>
    </xf>
    <xf numFmtId="44" fontId="4" fillId="5" borderId="9" xfId="0" applyNumberFormat="1" applyFont="1" applyFill="1" applyBorder="1" applyProtection="1"/>
    <xf numFmtId="0" fontId="4" fillId="5" borderId="9" xfId="0" applyFont="1" applyFill="1" applyBorder="1" applyAlignment="1" applyProtection="1">
      <alignment horizontal="center"/>
    </xf>
    <xf numFmtId="0" fontId="4" fillId="4" borderId="14" xfId="0" applyFont="1" applyFill="1" applyBorder="1" applyAlignment="1" applyProtection="1">
      <alignment horizontal="center" vertical="center"/>
    </xf>
    <xf numFmtId="0" fontId="4" fillId="4" borderId="9" xfId="0" applyFont="1" applyFill="1" applyBorder="1" applyAlignment="1" applyProtection="1">
      <alignment horizontal="center" vertical="center"/>
    </xf>
    <xf numFmtId="0" fontId="4" fillId="4" borderId="9" xfId="0" applyFont="1" applyFill="1" applyBorder="1" applyAlignment="1" applyProtection="1">
      <alignment horizontal="justify" vertical="center" wrapText="1"/>
    </xf>
    <xf numFmtId="0" fontId="4" fillId="0" borderId="9" xfId="0" applyFont="1" applyBorder="1" applyAlignment="1" applyProtection="1">
      <alignment horizontal="left" vertical="center" wrapText="1"/>
    </xf>
    <xf numFmtId="49" fontId="4" fillId="4" borderId="9" xfId="0" applyNumberFormat="1" applyFont="1" applyFill="1" applyBorder="1" applyAlignment="1" applyProtection="1">
      <alignment horizontal="center" vertical="center" wrapText="1"/>
    </xf>
    <xf numFmtId="0" fontId="4" fillId="4" borderId="9" xfId="0" applyFont="1" applyFill="1" applyBorder="1" applyAlignment="1" applyProtection="1">
      <alignment horizontal="left" vertical="center" wrapText="1"/>
    </xf>
    <xf numFmtId="2" fontId="4" fillId="4" borderId="9" xfId="0" applyNumberFormat="1" applyFont="1" applyFill="1" applyBorder="1" applyAlignment="1" applyProtection="1">
      <alignment horizontal="center" vertical="center"/>
    </xf>
    <xf numFmtId="0" fontId="4" fillId="4" borderId="0" xfId="0" applyFont="1" applyFill="1" applyProtection="1"/>
    <xf numFmtId="44" fontId="4" fillId="7" borderId="9" xfId="2" applyFont="1" applyFill="1" applyBorder="1" applyAlignment="1" applyProtection="1">
      <alignment horizontal="center" vertical="center"/>
    </xf>
    <xf numFmtId="0" fontId="4" fillId="4" borderId="9" xfId="0" applyFont="1" applyFill="1" applyBorder="1" applyProtection="1"/>
    <xf numFmtId="44" fontId="4" fillId="4" borderId="9" xfId="0" applyNumberFormat="1" applyFont="1" applyFill="1" applyBorder="1" applyProtection="1"/>
    <xf numFmtId="0" fontId="4" fillId="4" borderId="9" xfId="0" applyFont="1" applyFill="1" applyBorder="1" applyAlignment="1" applyProtection="1">
      <alignment horizontal="center"/>
    </xf>
    <xf numFmtId="0" fontId="4" fillId="0" borderId="9" xfId="0" applyFont="1" applyBorder="1" applyAlignment="1" applyProtection="1">
      <alignment wrapText="1"/>
    </xf>
    <xf numFmtId="49" fontId="4" fillId="0" borderId="17" xfId="0" applyNumberFormat="1" applyFont="1" applyBorder="1" applyAlignment="1" applyProtection="1">
      <alignment horizontal="center" vertical="center" wrapText="1"/>
    </xf>
    <xf numFmtId="0" fontId="4" fillId="0" borderId="17" xfId="0" applyFont="1" applyBorder="1" applyAlignment="1" applyProtection="1">
      <alignment horizontal="left" vertical="center" wrapText="1"/>
    </xf>
    <xf numFmtId="0" fontId="4" fillId="0" borderId="17" xfId="0" applyFont="1" applyBorder="1" applyAlignment="1" applyProtection="1">
      <alignment horizontal="center" vertical="center"/>
    </xf>
    <xf numFmtId="44" fontId="4" fillId="0" borderId="17" xfId="2" applyFont="1" applyBorder="1" applyAlignment="1" applyProtection="1">
      <alignment horizontal="center" vertical="center"/>
    </xf>
    <xf numFmtId="0" fontId="4" fillId="0" borderId="18" xfId="0" applyFont="1" applyBorder="1" applyProtection="1"/>
    <xf numFmtId="0" fontId="4" fillId="0" borderId="15" xfId="0" applyFont="1" applyBorder="1" applyAlignment="1" applyProtection="1">
      <alignment horizontal="left" vertical="center" wrapText="1"/>
    </xf>
    <xf numFmtId="44" fontId="4" fillId="0" borderId="15" xfId="2" applyFont="1" applyBorder="1" applyAlignment="1" applyProtection="1">
      <alignment horizontal="center" vertical="center"/>
    </xf>
    <xf numFmtId="44" fontId="4" fillId="7" borderId="9" xfId="0" applyNumberFormat="1" applyFont="1" applyFill="1" applyBorder="1" applyAlignment="1" applyProtection="1">
      <alignment horizontal="center" vertical="center"/>
    </xf>
    <xf numFmtId="0" fontId="4" fillId="7" borderId="9" xfId="0" applyFont="1" applyFill="1" applyBorder="1" applyProtection="1"/>
    <xf numFmtId="44" fontId="4" fillId="7" borderId="9" xfId="0" applyNumberFormat="1" applyFont="1" applyFill="1" applyBorder="1" applyProtection="1"/>
    <xf numFmtId="0" fontId="4" fillId="7" borderId="9" xfId="0" applyFont="1" applyFill="1" applyBorder="1" applyAlignment="1" applyProtection="1">
      <alignment horizontal="center"/>
    </xf>
    <xf numFmtId="0" fontId="4" fillId="0" borderId="0" xfId="0" applyFont="1" applyBorder="1" applyAlignment="1" applyProtection="1">
      <alignment wrapText="1"/>
    </xf>
    <xf numFmtId="49" fontId="4" fillId="0" borderId="9" xfId="0" applyNumberFormat="1" applyFont="1" applyFill="1" applyBorder="1" applyAlignment="1" applyProtection="1">
      <alignment horizontal="center" vertical="center"/>
    </xf>
    <xf numFmtId="2" fontId="4" fillId="0" borderId="9" xfId="0" applyNumberFormat="1" applyFont="1" applyFill="1" applyBorder="1" applyAlignment="1" applyProtection="1">
      <alignment horizontal="left" vertical="center" wrapText="1"/>
    </xf>
    <xf numFmtId="0" fontId="4" fillId="4" borderId="17" xfId="0" applyFont="1" applyFill="1" applyBorder="1" applyAlignment="1" applyProtection="1">
      <alignment horizontal="center" vertical="center"/>
    </xf>
    <xf numFmtId="0" fontId="4" fillId="0" borderId="19" xfId="0" applyFont="1" applyBorder="1" applyAlignment="1" applyProtection="1">
      <alignment horizontal="center" vertical="center"/>
    </xf>
    <xf numFmtId="0" fontId="5" fillId="0" borderId="17" xfId="0" applyFont="1" applyBorder="1" applyAlignment="1" applyProtection="1">
      <alignment horizontal="right" vertical="center" wrapText="1"/>
    </xf>
    <xf numFmtId="2" fontId="4" fillId="0" borderId="17" xfId="1" applyNumberFormat="1" applyFont="1" applyBorder="1" applyAlignment="1" applyProtection="1">
      <alignment horizontal="center" vertical="center"/>
    </xf>
    <xf numFmtId="44" fontId="5" fillId="0" borderId="20" xfId="2" applyFont="1" applyBorder="1" applyAlignment="1" applyProtection="1">
      <alignment horizontal="center" vertical="center"/>
    </xf>
    <xf numFmtId="0" fontId="4" fillId="0" borderId="21" xfId="0" applyFont="1" applyBorder="1" applyAlignment="1" applyProtection="1">
      <alignment horizontal="center" vertical="center"/>
    </xf>
    <xf numFmtId="0" fontId="4" fillId="0" borderId="22" xfId="0" applyFont="1" applyBorder="1" applyAlignment="1" applyProtection="1">
      <alignment horizontal="center" vertical="center"/>
    </xf>
    <xf numFmtId="49" fontId="4" fillId="0" borderId="22" xfId="0" applyNumberFormat="1" applyFont="1" applyBorder="1" applyAlignment="1" applyProtection="1">
      <alignment horizontal="center" vertical="center" wrapText="1"/>
    </xf>
    <xf numFmtId="0" fontId="5" fillId="0" borderId="22" xfId="0" applyFont="1" applyBorder="1" applyAlignment="1" applyProtection="1">
      <alignment horizontal="right" vertical="center" wrapText="1"/>
    </xf>
    <xf numFmtId="2" fontId="4" fillId="0" borderId="22" xfId="1" applyNumberFormat="1" applyFont="1" applyBorder="1" applyAlignment="1" applyProtection="1">
      <alignment horizontal="center" vertical="center"/>
    </xf>
    <xf numFmtId="44" fontId="4" fillId="0" borderId="22" xfId="2" applyFont="1" applyBorder="1" applyAlignment="1" applyProtection="1">
      <alignment horizontal="center" vertical="center"/>
    </xf>
    <xf numFmtId="44" fontId="5" fillId="0" borderId="23" xfId="2" applyFont="1" applyBorder="1" applyAlignment="1" applyProtection="1">
      <alignment horizontal="center" vertical="center"/>
    </xf>
    <xf numFmtId="44" fontId="5" fillId="0" borderId="21" xfId="2" applyFont="1" applyBorder="1" applyAlignment="1" applyProtection="1">
      <alignment horizontal="center" vertical="center"/>
    </xf>
    <xf numFmtId="0" fontId="5" fillId="3" borderId="24" xfId="0" applyFont="1" applyFill="1" applyBorder="1" applyAlignment="1" applyProtection="1">
      <alignment horizontal="right" vertical="center" wrapText="1"/>
    </xf>
    <xf numFmtId="0" fontId="5" fillId="3" borderId="25" xfId="0" applyFont="1" applyFill="1" applyBorder="1" applyAlignment="1" applyProtection="1">
      <alignment horizontal="right" vertical="center" wrapText="1"/>
    </xf>
    <xf numFmtId="0" fontId="5" fillId="3" borderId="26" xfId="0" applyFont="1" applyFill="1" applyBorder="1" applyAlignment="1" applyProtection="1">
      <alignment horizontal="right" vertical="center" wrapText="1"/>
    </xf>
    <xf numFmtId="44" fontId="5" fillId="3" borderId="27" xfId="2" applyFont="1" applyFill="1" applyBorder="1" applyAlignment="1" applyProtection="1">
      <alignment horizontal="center" vertical="center"/>
    </xf>
    <xf numFmtId="44" fontId="5" fillId="3" borderId="28" xfId="2" applyFont="1" applyFill="1" applyBorder="1" applyAlignment="1" applyProtection="1">
      <alignment horizontal="center" vertical="center"/>
    </xf>
    <xf numFmtId="0" fontId="6" fillId="0" borderId="0" xfId="0" applyFont="1" applyBorder="1" applyAlignment="1" applyProtection="1">
      <alignment horizontal="left" vertical="center"/>
    </xf>
    <xf numFmtId="0" fontId="7" fillId="0" borderId="0" xfId="0" applyFont="1" applyBorder="1" applyAlignment="1" applyProtection="1">
      <alignment horizontal="center" vertical="center"/>
    </xf>
    <xf numFmtId="2" fontId="7" fillId="0" borderId="0" xfId="1" applyNumberFormat="1" applyFont="1" applyBorder="1" applyAlignment="1" applyProtection="1">
      <alignment horizontal="center" vertical="center"/>
    </xf>
    <xf numFmtId="44" fontId="7" fillId="0" borderId="0" xfId="2" applyFont="1" applyBorder="1" applyAlignment="1" applyProtection="1">
      <alignment horizontal="center" vertical="center"/>
    </xf>
    <xf numFmtId="44" fontId="3" fillId="0" borderId="0" xfId="2" applyFont="1" applyBorder="1" applyAlignment="1" applyProtection="1">
      <alignment horizontal="center" vertical="center"/>
    </xf>
    <xf numFmtId="164" fontId="0" fillId="0" borderId="0" xfId="0" applyNumberFormat="1" applyAlignment="1" applyProtection="1">
      <alignment horizontal="center" vertical="center"/>
    </xf>
    <xf numFmtId="44" fontId="0" fillId="0" borderId="0" xfId="0" applyNumberFormat="1" applyAlignment="1" applyProtection="1">
      <alignment horizontal="center" vertical="center"/>
    </xf>
    <xf numFmtId="10" fontId="0" fillId="0" borderId="0" xfId="3" applyNumberFormat="1" applyFont="1" applyProtection="1"/>
    <xf numFmtId="0" fontId="7" fillId="0" borderId="0" xfId="0" applyFont="1" applyAlignment="1" applyProtection="1">
      <alignment horizontal="center"/>
    </xf>
    <xf numFmtId="49" fontId="7" fillId="0" borderId="0" xfId="0" applyNumberFormat="1" applyFont="1" applyAlignment="1" applyProtection="1">
      <alignment horizontal="center"/>
    </xf>
    <xf numFmtId="0" fontId="7" fillId="0" borderId="0" xfId="0" applyFont="1" applyAlignment="1" applyProtection="1">
      <alignment horizontal="justify" wrapText="1"/>
    </xf>
    <xf numFmtId="0" fontId="7" fillId="0" borderId="0" xfId="0" applyFont="1" applyAlignment="1" applyProtection="1">
      <alignment horizontal="center" vertical="center"/>
    </xf>
    <xf numFmtId="2" fontId="7" fillId="0" borderId="0" xfId="1" applyNumberFormat="1" applyFont="1" applyAlignment="1" applyProtection="1">
      <alignment horizontal="center" vertical="center"/>
    </xf>
    <xf numFmtId="44" fontId="7" fillId="0" borderId="0" xfId="2" applyFont="1" applyAlignment="1" applyProtection="1">
      <alignment horizontal="center" vertical="center"/>
    </xf>
    <xf numFmtId="44" fontId="0" fillId="0" borderId="0" xfId="2" applyFont="1" applyAlignment="1" applyProtection="1">
      <alignment horizontal="center" vertical="center"/>
    </xf>
    <xf numFmtId="0" fontId="0" fillId="0" borderId="0" xfId="0" applyAlignment="1" applyProtection="1">
      <alignment horizontal="center"/>
    </xf>
    <xf numFmtId="49" fontId="0" fillId="0" borderId="0" xfId="0" applyNumberFormat="1" applyAlignment="1" applyProtection="1">
      <alignment horizontal="center"/>
    </xf>
    <xf numFmtId="2" fontId="0" fillId="0" borderId="0" xfId="1" applyNumberFormat="1" applyFont="1" applyAlignment="1" applyProtection="1">
      <alignment horizontal="center" vertical="center"/>
    </xf>
    <xf numFmtId="49" fontId="0" fillId="0" borderId="0" xfId="0" applyNumberFormat="1" applyProtection="1"/>
    <xf numFmtId="2" fontId="0" fillId="0" borderId="0" xfId="0" applyNumberFormat="1" applyAlignment="1" applyProtection="1">
      <alignment horizontal="center" vertical="center"/>
    </xf>
    <xf numFmtId="0" fontId="2" fillId="5" borderId="1" xfId="0" applyFont="1" applyFill="1" applyBorder="1" applyAlignment="1" applyProtection="1">
      <alignment horizontal="center"/>
    </xf>
    <xf numFmtId="0" fontId="2" fillId="5" borderId="2" xfId="0" applyFont="1" applyFill="1" applyBorder="1" applyAlignment="1" applyProtection="1">
      <alignment horizontal="center"/>
    </xf>
    <xf numFmtId="0" fontId="2" fillId="5" borderId="3" xfId="0" applyFont="1" applyFill="1" applyBorder="1" applyAlignment="1" applyProtection="1">
      <alignment horizontal="center"/>
    </xf>
    <xf numFmtId="0" fontId="1" fillId="4" borderId="7" xfId="0" applyFont="1" applyFill="1" applyBorder="1" applyAlignment="1" applyProtection="1">
      <alignment horizontal="center" vertical="center"/>
    </xf>
    <xf numFmtId="0" fontId="3" fillId="6" borderId="4" xfId="0" applyFont="1" applyFill="1" applyBorder="1" applyAlignment="1" applyProtection="1">
      <alignment horizontal="center" vertical="center"/>
    </xf>
    <xf numFmtId="0" fontId="3" fillId="6" borderId="5" xfId="0" applyFont="1" applyFill="1" applyBorder="1" applyAlignment="1" applyProtection="1">
      <alignment horizontal="center" vertical="center"/>
    </xf>
    <xf numFmtId="2" fontId="3" fillId="6" borderId="5" xfId="0" applyNumberFormat="1" applyFont="1" applyFill="1" applyBorder="1" applyAlignment="1" applyProtection="1">
      <alignment horizontal="center" vertical="center"/>
    </xf>
    <xf numFmtId="44" fontId="3" fillId="6" borderId="5" xfId="2" applyFont="1" applyFill="1" applyBorder="1" applyAlignment="1" applyProtection="1">
      <alignment horizontal="center" vertical="center"/>
    </xf>
    <xf numFmtId="44" fontId="3" fillId="6" borderId="8" xfId="2" applyFont="1" applyFill="1" applyBorder="1" applyAlignment="1" applyProtection="1">
      <alignment horizontal="center" vertical="center"/>
    </xf>
    <xf numFmtId="44" fontId="4" fillId="0" borderId="14" xfId="2" applyFont="1" applyBorder="1" applyAlignment="1" applyProtection="1">
      <alignment horizontal="center" vertical="center"/>
      <protection locked="0"/>
    </xf>
    <xf numFmtId="44" fontId="4" fillId="4" borderId="14" xfId="2" applyFont="1" applyFill="1" applyBorder="1" applyAlignment="1" applyProtection="1">
      <alignment horizontal="center" vertical="center"/>
      <protection locked="0"/>
    </xf>
    <xf numFmtId="44" fontId="5" fillId="0" borderId="14" xfId="2" applyFont="1" applyBorder="1" applyAlignment="1" applyProtection="1">
      <alignment horizontal="center" vertical="center"/>
      <protection locked="0"/>
    </xf>
    <xf numFmtId="0" fontId="5" fillId="0" borderId="0" xfId="0" applyFont="1" applyBorder="1" applyAlignment="1" applyProtection="1">
      <alignment horizontal="center"/>
      <protection locked="0"/>
    </xf>
    <xf numFmtId="0" fontId="5" fillId="0" borderId="0" xfId="0" applyFont="1" applyBorder="1" applyAlignment="1" applyProtection="1">
      <alignment horizontal="center" vertical="center"/>
      <protection locked="0"/>
    </xf>
    <xf numFmtId="0" fontId="1" fillId="2" borderId="1" xfId="0" applyFont="1" applyFill="1" applyBorder="1" applyAlignment="1" applyProtection="1">
      <alignment horizontal="center" vertical="center"/>
      <protection locked="0"/>
    </xf>
    <xf numFmtId="0" fontId="1" fillId="2" borderId="2" xfId="0" applyFont="1" applyFill="1" applyBorder="1" applyAlignment="1" applyProtection="1">
      <alignment horizontal="center" vertical="center"/>
      <protection locked="0"/>
    </xf>
    <xf numFmtId="44" fontId="3" fillId="2" borderId="1" xfId="2" applyFont="1" applyFill="1" applyBorder="1" applyAlignment="1" applyProtection="1">
      <alignment horizontal="center" vertical="center"/>
      <protection locked="0"/>
    </xf>
    <xf numFmtId="44" fontId="3" fillId="2" borderId="3" xfId="2" applyFont="1" applyFill="1" applyBorder="1" applyAlignment="1" applyProtection="1">
      <alignment horizontal="center" vertical="center"/>
      <protection locked="0"/>
    </xf>
    <xf numFmtId="0" fontId="1" fillId="2" borderId="4" xfId="0" applyFont="1" applyFill="1" applyBorder="1" applyAlignment="1" applyProtection="1">
      <alignment horizontal="center" vertical="center"/>
      <protection locked="0"/>
    </xf>
    <xf numFmtId="0" fontId="1" fillId="2" borderId="5" xfId="0" applyFont="1" applyFill="1" applyBorder="1" applyAlignment="1" applyProtection="1">
      <alignment horizontal="center" vertical="center"/>
      <protection locked="0"/>
    </xf>
    <xf numFmtId="44" fontId="3" fillId="2" borderId="6" xfId="2" applyFont="1" applyFill="1" applyBorder="1" applyAlignment="1" applyProtection="1">
      <alignment horizontal="center" vertical="center"/>
      <protection locked="0"/>
    </xf>
    <xf numFmtId="44" fontId="3" fillId="2" borderId="7" xfId="2" applyFont="1" applyFill="1" applyBorder="1" applyAlignment="1" applyProtection="1">
      <alignment horizontal="center" vertical="center"/>
      <protection locked="0"/>
    </xf>
    <xf numFmtId="0" fontId="4" fillId="2" borderId="6" xfId="0" applyFont="1" applyFill="1" applyBorder="1" applyAlignment="1" applyProtection="1">
      <alignment horizontal="center" vertical="center"/>
      <protection locked="0"/>
    </xf>
    <xf numFmtId="0" fontId="4" fillId="2" borderId="0"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0" xfId="0" applyFont="1" applyFill="1" applyBorder="1" applyAlignment="1" applyProtection="1">
      <alignment horizontal="center" vertical="center"/>
      <protection locked="0"/>
    </xf>
    <xf numFmtId="0" fontId="5" fillId="3" borderId="1" xfId="0" applyFont="1" applyFill="1" applyBorder="1" applyAlignment="1" applyProtection="1">
      <alignment horizontal="center" vertical="center"/>
      <protection locked="0"/>
    </xf>
    <xf numFmtId="0" fontId="5" fillId="3" borderId="2" xfId="0" applyFont="1" applyFill="1" applyBorder="1" applyAlignment="1" applyProtection="1">
      <alignment horizontal="center" vertical="center"/>
      <protection locked="0"/>
    </xf>
    <xf numFmtId="0" fontId="5" fillId="3" borderId="4" xfId="0" applyFont="1" applyFill="1" applyBorder="1" applyAlignment="1" applyProtection="1">
      <alignment horizontal="center" vertical="center"/>
      <protection locked="0"/>
    </xf>
    <xf numFmtId="0" fontId="5" fillId="3" borderId="5" xfId="0" applyFont="1" applyFill="1" applyBorder="1" applyAlignment="1" applyProtection="1">
      <alignment horizontal="center" vertical="center"/>
      <protection locked="0"/>
    </xf>
    <xf numFmtId="44" fontId="3" fillId="2" borderId="4" xfId="2" applyFont="1" applyFill="1" applyBorder="1" applyAlignment="1" applyProtection="1">
      <alignment horizontal="center" vertical="center"/>
      <protection locked="0"/>
    </xf>
    <xf numFmtId="44" fontId="3" fillId="2" borderId="8" xfId="2" applyFont="1" applyFill="1" applyBorder="1" applyAlignment="1" applyProtection="1">
      <alignment horizontal="center" vertical="center"/>
      <protection locked="0"/>
    </xf>
    <xf numFmtId="0" fontId="2" fillId="2" borderId="1" xfId="0" applyFont="1" applyFill="1" applyBorder="1" applyAlignment="1" applyProtection="1">
      <alignment horizontal="left" vertical="center"/>
      <protection locked="0"/>
    </xf>
    <xf numFmtId="0" fontId="2" fillId="2" borderId="2" xfId="0" applyFont="1" applyFill="1" applyBorder="1" applyAlignment="1" applyProtection="1">
      <alignment horizontal="left" vertical="center"/>
      <protection locked="0"/>
    </xf>
    <xf numFmtId="49" fontId="3" fillId="4" borderId="2" xfId="0" applyNumberFormat="1" applyFont="1" applyFill="1" applyBorder="1" applyAlignment="1" applyProtection="1">
      <alignment horizontal="left" vertical="center"/>
      <protection locked="0"/>
    </xf>
    <xf numFmtId="0" fontId="2" fillId="2" borderId="6" xfId="0" applyFont="1" applyFill="1" applyBorder="1" applyAlignment="1" applyProtection="1">
      <alignment horizontal="left" vertical="center"/>
      <protection locked="0"/>
    </xf>
    <xf numFmtId="0" fontId="2" fillId="2" borderId="0" xfId="0" applyFont="1" applyFill="1" applyBorder="1" applyAlignment="1" applyProtection="1">
      <alignment horizontal="left" vertical="center"/>
      <protection locked="0"/>
    </xf>
    <xf numFmtId="49" fontId="3" fillId="4" borderId="0" xfId="0" applyNumberFormat="1" applyFont="1" applyFill="1" applyBorder="1" applyAlignment="1" applyProtection="1">
      <alignment horizontal="left" vertical="center"/>
      <protection locked="0"/>
    </xf>
    <xf numFmtId="0" fontId="3" fillId="4" borderId="0" xfId="0" applyFont="1" applyFill="1" applyBorder="1" applyAlignment="1" applyProtection="1">
      <alignment horizontal="left" vertical="center"/>
      <protection locked="0"/>
    </xf>
    <xf numFmtId="0" fontId="3" fillId="0" borderId="0" xfId="0" applyFont="1" applyBorder="1" applyAlignment="1" applyProtection="1">
      <alignment horizontal="left" vertical="center"/>
      <protection locked="0"/>
    </xf>
    <xf numFmtId="49" fontId="3" fillId="2" borderId="0" xfId="0" applyNumberFormat="1" applyFont="1" applyFill="1" applyBorder="1" applyAlignment="1" applyProtection="1">
      <alignment horizontal="left" vertical="center"/>
      <protection locked="0"/>
    </xf>
    <xf numFmtId="10" fontId="4" fillId="0" borderId="9" xfId="3" applyNumberFormat="1" applyFont="1" applyBorder="1" applyAlignment="1" applyProtection="1">
      <alignment horizontal="left"/>
      <protection locked="0"/>
    </xf>
    <xf numFmtId="10" fontId="4" fillId="0" borderId="0" xfId="3" applyNumberFormat="1" applyFont="1" applyBorder="1" applyAlignment="1" applyProtection="1">
      <alignment horizontal="left"/>
      <protection locked="0"/>
    </xf>
    <xf numFmtId="44" fontId="4" fillId="0" borderId="0" xfId="2" applyFont="1" applyBorder="1" applyAlignment="1" applyProtection="1">
      <alignment horizontal="left"/>
      <protection locked="0"/>
    </xf>
    <xf numFmtId="0" fontId="2" fillId="2" borderId="6" xfId="0" applyFont="1" applyFill="1" applyBorder="1" applyAlignment="1" applyProtection="1">
      <alignment horizontal="left" vertical="center" wrapText="1"/>
      <protection locked="0"/>
    </xf>
    <xf numFmtId="0" fontId="2" fillId="2" borderId="0" xfId="0" applyFont="1" applyFill="1" applyBorder="1" applyAlignment="1" applyProtection="1">
      <alignment horizontal="left" vertical="center" wrapText="1"/>
      <protection locked="0"/>
    </xf>
    <xf numFmtId="10" fontId="3" fillId="2" borderId="0" xfId="4" applyNumberFormat="1" applyFont="1" applyFill="1" applyBorder="1" applyAlignment="1" applyProtection="1">
      <alignment horizontal="left" vertical="center"/>
      <protection locked="0"/>
    </xf>
  </cellXfs>
  <cellStyles count="5">
    <cellStyle name="Moeda" xfId="2" builtinId="4"/>
    <cellStyle name="Normal" xfId="0" builtinId="0"/>
    <cellStyle name="Porcentagem" xfId="3" builtinId="5"/>
    <cellStyle name="Porcentagem 2 2" xfId="4"/>
    <cellStyle name="Vírgula" xfId="1" builtinId="3"/>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358689</xdr:colOff>
          <xdr:row>0</xdr:row>
          <xdr:rowOff>116541</xdr:rowOff>
        </xdr:from>
        <xdr:to>
          <xdr:col>9</xdr:col>
          <xdr:colOff>839562</xdr:colOff>
          <xdr:row>7</xdr:row>
          <xdr:rowOff>100853</xdr:rowOff>
        </xdr:to>
        <xdr:sp macro="" textlink="">
          <xdr:nvSpPr>
            <xdr:cNvPr id="1025" name="Object 1" hidden="1">
              <a:extLst>
                <a:ext uri="{63B3BB69-23CF-44E3-9099-C40C66FF867C}">
                  <a14:compatExt spid="_x0000_s1025"/>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NGENHARIA/%2301%20PROJETOS%20EM%20ANDAMENTO/CAXIAS/REV01/OR&#199;AMENTO%20FINAL-R.C.04.12.09.2019.NB%20ple%20rev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osições SINAPI"/>
      <sheetName val="Composições IOPES"/>
      <sheetName val="ORÇAMENTO"/>
      <sheetName val="M.C."/>
      <sheetName val="M.D."/>
      <sheetName val="Detalhamento do BDI"/>
      <sheetName val="CRONO. FIS.-FINANC."/>
      <sheetName val="PLE"/>
      <sheetName val="Plan1"/>
      <sheetName val="Auxiliar"/>
    </sheetNames>
    <sheetDataSet>
      <sheetData sheetId="0">
        <row r="39">
          <cell r="F39">
            <v>311.89999999999998</v>
          </cell>
        </row>
        <row r="81">
          <cell r="F81">
            <v>284.74</v>
          </cell>
        </row>
        <row r="120">
          <cell r="F120">
            <v>10.91</v>
          </cell>
        </row>
        <row r="159">
          <cell r="F159">
            <v>68.709999999999994</v>
          </cell>
        </row>
        <row r="199">
          <cell r="F199">
            <v>30.31</v>
          </cell>
        </row>
        <row r="238">
          <cell r="F238">
            <v>35.909999999999997</v>
          </cell>
        </row>
        <row r="278">
          <cell r="F278">
            <v>482.74</v>
          </cell>
        </row>
        <row r="322">
          <cell r="F322">
            <v>2534.06</v>
          </cell>
        </row>
        <row r="360">
          <cell r="F360">
            <v>16.670000000000002</v>
          </cell>
        </row>
        <row r="398">
          <cell r="F398">
            <v>18.16</v>
          </cell>
        </row>
        <row r="437">
          <cell r="F437">
            <v>10.53</v>
          </cell>
        </row>
        <row r="477">
          <cell r="F477">
            <v>12.83</v>
          </cell>
        </row>
        <row r="516">
          <cell r="F516">
            <v>17.47</v>
          </cell>
        </row>
        <row r="555">
          <cell r="F555">
            <v>5.66</v>
          </cell>
        </row>
        <row r="594">
          <cell r="F594">
            <v>7.97</v>
          </cell>
        </row>
        <row r="633">
          <cell r="F633">
            <v>7.51</v>
          </cell>
        </row>
        <row r="670">
          <cell r="F670">
            <v>81.95</v>
          </cell>
        </row>
        <row r="707">
          <cell r="F707">
            <v>17.739999999999998</v>
          </cell>
        </row>
        <row r="744">
          <cell r="F744">
            <v>89.88</v>
          </cell>
        </row>
        <row r="803">
          <cell r="F803">
            <v>6971.21</v>
          </cell>
        </row>
        <row r="841">
          <cell r="F841">
            <v>78.98</v>
          </cell>
        </row>
        <row r="880">
          <cell r="F880">
            <v>106.29</v>
          </cell>
        </row>
        <row r="918">
          <cell r="F918">
            <v>452.44</v>
          </cell>
        </row>
        <row r="956">
          <cell r="F956">
            <v>104.83</v>
          </cell>
        </row>
        <row r="1033">
          <cell r="F1033">
            <v>271.18</v>
          </cell>
        </row>
        <row r="1070">
          <cell r="F1070">
            <v>112.29</v>
          </cell>
        </row>
        <row r="1108">
          <cell r="F1108">
            <v>36.97</v>
          </cell>
        </row>
        <row r="1149">
          <cell r="F1149">
            <v>347.95</v>
          </cell>
        </row>
        <row r="1187">
          <cell r="F1187">
            <v>68.63</v>
          </cell>
        </row>
        <row r="1224">
          <cell r="F1224">
            <v>127.81</v>
          </cell>
        </row>
        <row r="1267">
          <cell r="F1267">
            <v>119.86</v>
          </cell>
        </row>
        <row r="1339">
          <cell r="F1339">
            <v>18625.5</v>
          </cell>
        </row>
        <row r="1375">
          <cell r="F1375">
            <v>83.91</v>
          </cell>
        </row>
        <row r="1414">
          <cell r="F1414">
            <v>398.4</v>
          </cell>
        </row>
        <row r="1453">
          <cell r="F1453">
            <v>44.34</v>
          </cell>
        </row>
        <row r="1494">
          <cell r="F1494">
            <v>1789.03</v>
          </cell>
        </row>
      </sheetData>
      <sheetData sheetId="1">
        <row r="25">
          <cell r="E25">
            <v>86.15</v>
          </cell>
        </row>
        <row r="50">
          <cell r="E50">
            <v>48.62</v>
          </cell>
        </row>
        <row r="74">
          <cell r="E74">
            <v>48.62</v>
          </cell>
        </row>
        <row r="98">
          <cell r="E98">
            <v>39.08</v>
          </cell>
        </row>
        <row r="124">
          <cell r="E124">
            <v>39.5</v>
          </cell>
        </row>
        <row r="149">
          <cell r="E149">
            <v>25.12</v>
          </cell>
        </row>
        <row r="174">
          <cell r="E174">
            <v>117.02</v>
          </cell>
        </row>
        <row r="199">
          <cell r="E199">
            <v>171.67</v>
          </cell>
        </row>
        <row r="227">
          <cell r="E227">
            <v>271.95999999999998</v>
          </cell>
        </row>
        <row r="255">
          <cell r="E255">
            <v>164</v>
          </cell>
        </row>
        <row r="283">
          <cell r="E283">
            <v>209.4</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tint="-0.249977111117893"/>
    <pageSetUpPr fitToPage="1"/>
  </sheetPr>
  <dimension ref="A1:S719"/>
  <sheetViews>
    <sheetView showGridLines="0" tabSelected="1" view="pageBreakPreview" topLeftCell="A28" zoomScale="85" zoomScaleNormal="70" zoomScaleSheetLayoutView="85" workbookViewId="0">
      <selection activeCell="I31" sqref="I31"/>
    </sheetView>
  </sheetViews>
  <sheetFormatPr defaultRowHeight="12.75" x14ac:dyDescent="0.2"/>
  <cols>
    <col min="1" max="1" width="7.42578125" style="7" customWidth="1"/>
    <col min="2" max="3" width="12.140625" style="7" customWidth="1"/>
    <col min="4" max="4" width="75" style="7" bestFit="1" customWidth="1"/>
    <col min="5" max="5" width="7" style="8" bestFit="1" customWidth="1"/>
    <col min="6" max="6" width="10" style="121" bestFit="1" customWidth="1"/>
    <col min="7" max="7" width="17.5703125" style="116" bestFit="1" customWidth="1"/>
    <col min="8" max="8" width="19" style="116" bestFit="1" customWidth="1"/>
    <col min="9" max="9" width="21.85546875" style="116" bestFit="1" customWidth="1"/>
    <col min="10" max="10" width="18" style="116" bestFit="1" customWidth="1"/>
    <col min="11" max="11" width="9.140625" style="7" customWidth="1"/>
    <col min="12" max="13" width="16.42578125" style="8" hidden="1" customWidth="1"/>
    <col min="14" max="14" width="11.85546875" style="7" hidden="1" customWidth="1"/>
    <col min="15" max="15" width="16.42578125" style="7" hidden="1" customWidth="1"/>
    <col min="16" max="16" width="16.7109375" style="7" hidden="1" customWidth="1"/>
    <col min="17" max="17" width="9.140625" style="7" customWidth="1"/>
    <col min="18" max="16384" width="9.140625" style="7"/>
  </cols>
  <sheetData>
    <row r="1" spans="1:13" s="1" customFormat="1" ht="13.15" customHeight="1" x14ac:dyDescent="0.2">
      <c r="A1" s="136" t="s">
        <v>0</v>
      </c>
      <c r="B1" s="137"/>
      <c r="C1" s="137"/>
      <c r="D1" s="137"/>
      <c r="E1" s="137"/>
      <c r="F1" s="137"/>
      <c r="G1" s="137"/>
      <c r="H1" s="137"/>
      <c r="I1" s="138"/>
      <c r="J1" s="139"/>
      <c r="L1" s="2"/>
      <c r="M1" s="2"/>
    </row>
    <row r="2" spans="1:13" s="1" customFormat="1" ht="13.9" customHeight="1" thickBot="1" x14ac:dyDescent="0.25">
      <c r="A2" s="140"/>
      <c r="B2" s="141"/>
      <c r="C2" s="141"/>
      <c r="D2" s="141"/>
      <c r="E2" s="141"/>
      <c r="F2" s="141"/>
      <c r="G2" s="141"/>
      <c r="H2" s="141"/>
      <c r="I2" s="142"/>
      <c r="J2" s="143"/>
      <c r="L2" s="2"/>
      <c r="M2" s="2"/>
    </row>
    <row r="3" spans="1:13" s="1" customFormat="1" ht="15" x14ac:dyDescent="0.2">
      <c r="A3" s="144" t="s">
        <v>1</v>
      </c>
      <c r="B3" s="145"/>
      <c r="C3" s="145"/>
      <c r="D3" s="145"/>
      <c r="E3" s="145"/>
      <c r="F3" s="145"/>
      <c r="G3" s="145"/>
      <c r="H3" s="145"/>
      <c r="I3" s="142"/>
      <c r="J3" s="143"/>
      <c r="L3" s="2"/>
      <c r="M3" s="2"/>
    </row>
    <row r="4" spans="1:13" s="1" customFormat="1" ht="15" x14ac:dyDescent="0.2">
      <c r="A4" s="144" t="s">
        <v>2</v>
      </c>
      <c r="B4" s="145"/>
      <c r="C4" s="145"/>
      <c r="D4" s="145"/>
      <c r="E4" s="145"/>
      <c r="F4" s="145"/>
      <c r="G4" s="145"/>
      <c r="H4" s="145"/>
      <c r="I4" s="142"/>
      <c r="J4" s="143"/>
      <c r="L4" s="2"/>
      <c r="M4" s="2"/>
    </row>
    <row r="5" spans="1:13" s="1" customFormat="1" ht="15" x14ac:dyDescent="0.2">
      <c r="A5" s="144" t="s">
        <v>3</v>
      </c>
      <c r="B5" s="145"/>
      <c r="C5" s="145"/>
      <c r="D5" s="145"/>
      <c r="E5" s="145"/>
      <c r="F5" s="145"/>
      <c r="G5" s="145"/>
      <c r="H5" s="145"/>
      <c r="I5" s="142"/>
      <c r="J5" s="143"/>
      <c r="L5" s="2"/>
      <c r="M5" s="2"/>
    </row>
    <row r="6" spans="1:13" s="1" customFormat="1" ht="13.5" thickBot="1" x14ac:dyDescent="0.25">
      <c r="A6" s="146"/>
      <c r="B6" s="147"/>
      <c r="C6" s="147"/>
      <c r="D6" s="147"/>
      <c r="E6" s="147"/>
      <c r="F6" s="147"/>
      <c r="G6" s="147"/>
      <c r="H6" s="147"/>
      <c r="I6" s="142"/>
      <c r="J6" s="143"/>
      <c r="L6" s="2"/>
      <c r="M6" s="2"/>
    </row>
    <row r="7" spans="1:13" s="1" customFormat="1" ht="13.15" customHeight="1" x14ac:dyDescent="0.2">
      <c r="A7" s="148" t="s">
        <v>4</v>
      </c>
      <c r="B7" s="149"/>
      <c r="C7" s="149"/>
      <c r="D7" s="149"/>
      <c r="E7" s="149"/>
      <c r="F7" s="149"/>
      <c r="G7" s="149"/>
      <c r="H7" s="149"/>
      <c r="I7" s="142"/>
      <c r="J7" s="143"/>
      <c r="L7" s="2"/>
      <c r="M7" s="2"/>
    </row>
    <row r="8" spans="1:13" s="1" customFormat="1" ht="13.9" customHeight="1" thickBot="1" x14ac:dyDescent="0.25">
      <c r="A8" s="150"/>
      <c r="B8" s="151"/>
      <c r="C8" s="151"/>
      <c r="D8" s="151"/>
      <c r="E8" s="151"/>
      <c r="F8" s="151"/>
      <c r="G8" s="151"/>
      <c r="H8" s="151"/>
      <c r="I8" s="152"/>
      <c r="J8" s="153"/>
      <c r="L8" s="2"/>
      <c r="M8" s="2"/>
    </row>
    <row r="9" spans="1:13" s="1" customFormat="1" x14ac:dyDescent="0.2">
      <c r="A9" s="154" t="s">
        <v>5</v>
      </c>
      <c r="B9" s="155"/>
      <c r="C9" s="156" t="s">
        <v>6</v>
      </c>
      <c r="D9" s="156"/>
      <c r="E9" s="156"/>
      <c r="F9" s="156"/>
      <c r="G9" s="156"/>
      <c r="H9" s="156"/>
      <c r="I9" s="156"/>
      <c r="J9" s="156"/>
      <c r="L9" s="2"/>
      <c r="M9" s="2"/>
    </row>
    <row r="10" spans="1:13" s="1" customFormat="1" x14ac:dyDescent="0.2">
      <c r="A10" s="157" t="s">
        <v>7</v>
      </c>
      <c r="B10" s="158"/>
      <c r="C10" s="159" t="s">
        <v>8</v>
      </c>
      <c r="D10" s="159"/>
      <c r="E10" s="159"/>
      <c r="F10" s="159"/>
      <c r="G10" s="159"/>
      <c r="H10" s="159"/>
      <c r="I10" s="159"/>
      <c r="J10" s="159"/>
      <c r="L10" s="2"/>
      <c r="M10" s="2"/>
    </row>
    <row r="11" spans="1:13" s="1" customFormat="1" x14ac:dyDescent="0.2">
      <c r="A11" s="157" t="s">
        <v>9</v>
      </c>
      <c r="B11" s="158"/>
      <c r="C11" s="159" t="s">
        <v>10</v>
      </c>
      <c r="D11" s="159"/>
      <c r="E11" s="159"/>
      <c r="F11" s="159"/>
      <c r="G11" s="159"/>
      <c r="H11" s="159"/>
      <c r="I11" s="159"/>
      <c r="J11" s="159"/>
      <c r="L11" s="2"/>
      <c r="M11" s="2"/>
    </row>
    <row r="12" spans="1:13" s="1" customFormat="1" x14ac:dyDescent="0.2">
      <c r="A12" s="157" t="s">
        <v>11</v>
      </c>
      <c r="B12" s="158"/>
      <c r="C12" s="160" t="s">
        <v>12</v>
      </c>
      <c r="D12" s="160"/>
      <c r="E12" s="160"/>
      <c r="F12" s="160"/>
      <c r="G12" s="160"/>
      <c r="H12" s="160"/>
      <c r="I12" s="160"/>
      <c r="J12" s="160"/>
      <c r="L12" s="2"/>
      <c r="M12" s="2"/>
    </row>
    <row r="13" spans="1:13" s="1" customFormat="1" x14ac:dyDescent="0.2">
      <c r="A13" s="157" t="s">
        <v>13</v>
      </c>
      <c r="B13" s="158"/>
      <c r="C13" s="161" t="s">
        <v>14</v>
      </c>
      <c r="D13" s="161"/>
      <c r="E13" s="161"/>
      <c r="F13" s="161"/>
      <c r="G13" s="161"/>
      <c r="H13" s="161"/>
      <c r="I13" s="161"/>
      <c r="J13" s="161"/>
      <c r="L13" s="2"/>
      <c r="M13" s="2"/>
    </row>
    <row r="14" spans="1:13" s="1" customFormat="1" x14ac:dyDescent="0.2">
      <c r="A14" s="157" t="s">
        <v>15</v>
      </c>
      <c r="B14" s="158"/>
      <c r="C14" s="162" t="s">
        <v>16</v>
      </c>
      <c r="D14" s="162"/>
      <c r="E14" s="162"/>
      <c r="F14" s="162"/>
      <c r="G14" s="162"/>
      <c r="H14" s="162"/>
      <c r="I14" s="162"/>
      <c r="J14" s="162"/>
      <c r="L14" s="2"/>
      <c r="M14" s="2"/>
    </row>
    <row r="15" spans="1:13" s="1" customFormat="1" ht="15" x14ac:dyDescent="0.2">
      <c r="A15" s="157" t="s">
        <v>17</v>
      </c>
      <c r="B15" s="158"/>
      <c r="C15" s="163">
        <v>0.26750000000000002</v>
      </c>
      <c r="D15" s="164"/>
      <c r="E15" s="164"/>
      <c r="F15" s="164"/>
      <c r="G15" s="165"/>
      <c r="H15" s="165"/>
      <c r="I15" s="165"/>
      <c r="J15" s="165"/>
      <c r="L15" s="2"/>
      <c r="M15" s="2"/>
    </row>
    <row r="16" spans="1:13" s="1" customFormat="1" ht="27.6" customHeight="1" x14ac:dyDescent="0.2">
      <c r="A16" s="166" t="s">
        <v>18</v>
      </c>
      <c r="B16" s="167"/>
      <c r="C16" s="168" t="s">
        <v>19</v>
      </c>
      <c r="D16" s="168"/>
      <c r="E16" s="168"/>
      <c r="F16" s="168"/>
      <c r="G16" s="168"/>
      <c r="H16" s="168"/>
      <c r="I16" s="168"/>
      <c r="J16" s="168"/>
      <c r="L16" s="2"/>
      <c r="M16" s="2"/>
    </row>
    <row r="17" spans="1:16" s="1" customFormat="1" ht="13.5" thickBot="1" x14ac:dyDescent="0.25">
      <c r="A17" s="157" t="s">
        <v>20</v>
      </c>
      <c r="B17" s="158"/>
      <c r="C17" s="162" t="s">
        <v>21</v>
      </c>
      <c r="D17" s="162"/>
      <c r="E17" s="162"/>
      <c r="F17" s="162"/>
      <c r="G17" s="162"/>
      <c r="H17" s="162"/>
      <c r="I17" s="162"/>
      <c r="J17" s="162"/>
      <c r="L17" s="2"/>
      <c r="M17" s="2"/>
    </row>
    <row r="18" spans="1:16" s="3" customFormat="1" x14ac:dyDescent="0.2">
      <c r="A18" s="122"/>
      <c r="B18" s="123"/>
      <c r="C18" s="123"/>
      <c r="D18" s="123"/>
      <c r="E18" s="123"/>
      <c r="F18" s="123"/>
      <c r="G18" s="123"/>
      <c r="H18" s="123"/>
      <c r="I18" s="123"/>
      <c r="J18" s="124"/>
      <c r="L18" s="4"/>
      <c r="M18" s="4"/>
    </row>
    <row r="19" spans="1:16" ht="30" customHeight="1" x14ac:dyDescent="0.2">
      <c r="A19" s="5" t="s">
        <v>22</v>
      </c>
      <c r="B19" s="6"/>
      <c r="C19" s="6"/>
      <c r="D19" s="6"/>
      <c r="E19" s="6"/>
      <c r="F19" s="6"/>
      <c r="G19" s="6"/>
      <c r="H19" s="6"/>
      <c r="I19" s="6"/>
      <c r="J19" s="125"/>
    </row>
    <row r="20" spans="1:16" s="3" customFormat="1" ht="13.5" thickBot="1" x14ac:dyDescent="0.25">
      <c r="A20" s="126"/>
      <c r="B20" s="127"/>
      <c r="C20" s="127"/>
      <c r="D20" s="127"/>
      <c r="E20" s="127"/>
      <c r="F20" s="128"/>
      <c r="G20" s="129"/>
      <c r="H20" s="129"/>
      <c r="I20" s="129"/>
      <c r="J20" s="130"/>
      <c r="L20" s="4"/>
      <c r="M20" s="4"/>
    </row>
    <row r="21" spans="1:16" s="17" customFormat="1" ht="15.75" x14ac:dyDescent="0.2">
      <c r="A21" s="9" t="s">
        <v>23</v>
      </c>
      <c r="B21" s="10" t="s">
        <v>24</v>
      </c>
      <c r="C21" s="11" t="s">
        <v>25</v>
      </c>
      <c r="D21" s="12" t="s">
        <v>26</v>
      </c>
      <c r="E21" s="12" t="s">
        <v>27</v>
      </c>
      <c r="F21" s="13" t="s">
        <v>28</v>
      </c>
      <c r="G21" s="14" t="s">
        <v>29</v>
      </c>
      <c r="H21" s="14"/>
      <c r="I21" s="15" t="s">
        <v>30</v>
      </c>
      <c r="J21" s="16"/>
      <c r="L21" s="18"/>
      <c r="M21" s="18"/>
    </row>
    <row r="22" spans="1:16" s="17" customFormat="1" ht="15.75" x14ac:dyDescent="0.2">
      <c r="A22" s="19"/>
      <c r="B22" s="20"/>
      <c r="C22" s="21"/>
      <c r="D22" s="22"/>
      <c r="E22" s="22"/>
      <c r="F22" s="23"/>
      <c r="G22" s="24" t="s">
        <v>31</v>
      </c>
      <c r="H22" s="24" t="s">
        <v>32</v>
      </c>
      <c r="I22" s="25" t="s">
        <v>33</v>
      </c>
      <c r="J22" s="26" t="s">
        <v>34</v>
      </c>
      <c r="L22" s="27"/>
      <c r="M22" s="27"/>
      <c r="N22" s="28"/>
    </row>
    <row r="23" spans="1:16" s="37" customFormat="1" ht="15.75" x14ac:dyDescent="0.2">
      <c r="A23" s="29">
        <v>1</v>
      </c>
      <c r="B23" s="30"/>
      <c r="C23" s="31"/>
      <c r="D23" s="32" t="s">
        <v>35</v>
      </c>
      <c r="E23" s="31"/>
      <c r="F23" s="33"/>
      <c r="G23" s="34"/>
      <c r="H23" s="34"/>
      <c r="I23" s="35"/>
      <c r="J23" s="36"/>
      <c r="L23" s="34" t="s">
        <v>36</v>
      </c>
      <c r="M23" s="38" t="s">
        <v>37</v>
      </c>
      <c r="N23" s="39" t="s">
        <v>38</v>
      </c>
      <c r="O23" s="39" t="s">
        <v>39</v>
      </c>
      <c r="P23" s="39" t="s">
        <v>40</v>
      </c>
    </row>
    <row r="24" spans="1:16" s="17" customFormat="1" ht="15" x14ac:dyDescent="0.2">
      <c r="A24" s="40" t="s">
        <v>41</v>
      </c>
      <c r="B24" s="41" t="s">
        <v>38</v>
      </c>
      <c r="C24" s="41" t="s">
        <v>42</v>
      </c>
      <c r="D24" s="42" t="s">
        <v>43</v>
      </c>
      <c r="E24" s="41" t="s">
        <v>44</v>
      </c>
      <c r="F24" s="43">
        <v>6</v>
      </c>
      <c r="G24" s="44">
        <f>ROUND(M24,2)</f>
        <v>343.62</v>
      </c>
      <c r="H24" s="44">
        <f t="shared" ref="H24" si="0">ROUND((G24*F24),2)</f>
        <v>2061.7199999999998</v>
      </c>
      <c r="I24" s="131"/>
      <c r="J24" s="45">
        <f>IF(I24&gt;G24,"NÃO ATENDE",ROUND(I24*F24,2))</f>
        <v>0</v>
      </c>
      <c r="L24" s="44">
        <v>271.10000000000002</v>
      </c>
      <c r="M24" s="46">
        <f>L24*(1+$C$15)</f>
        <v>343.61925000000002</v>
      </c>
      <c r="N24" s="47"/>
      <c r="O24" s="48">
        <f>0.75*L24</f>
        <v>203.32500000000002</v>
      </c>
      <c r="P24" s="49" t="str">
        <f>IF(L24&gt;=O24,"OK","REVER")</f>
        <v>OK</v>
      </c>
    </row>
    <row r="25" spans="1:16" s="17" customFormat="1" ht="15.75" x14ac:dyDescent="0.2">
      <c r="A25" s="40"/>
      <c r="B25" s="41"/>
      <c r="C25" s="50"/>
      <c r="D25" s="51" t="s">
        <v>45</v>
      </c>
      <c r="E25" s="41"/>
      <c r="F25" s="52"/>
      <c r="G25" s="44"/>
      <c r="H25" s="26">
        <f>SUM(H24:H24)</f>
        <v>2061.7199999999998</v>
      </c>
      <c r="I25" s="25"/>
      <c r="J25" s="26">
        <f>SUM(J24:J24)</f>
        <v>0</v>
      </c>
      <c r="L25" s="53"/>
      <c r="M25" s="54"/>
      <c r="N25" s="47"/>
      <c r="O25" s="48">
        <f t="shared" ref="O25:O90" si="1">0.75*L25</f>
        <v>0</v>
      </c>
      <c r="P25" s="49" t="str">
        <f t="shared" ref="P25:P90" si="2">IF(L25&gt;=O25,"OK","REVER")</f>
        <v>OK</v>
      </c>
    </row>
    <row r="26" spans="1:16" s="37" customFormat="1" ht="15.75" x14ac:dyDescent="0.2">
      <c r="A26" s="29">
        <v>2</v>
      </c>
      <c r="B26" s="30"/>
      <c r="C26" s="31"/>
      <c r="D26" s="32" t="s">
        <v>46</v>
      </c>
      <c r="E26" s="31"/>
      <c r="F26" s="33"/>
      <c r="G26" s="34"/>
      <c r="H26" s="34"/>
      <c r="I26" s="35"/>
      <c r="J26" s="36"/>
      <c r="L26" s="34"/>
      <c r="M26" s="38"/>
      <c r="N26" s="39"/>
      <c r="O26" s="55">
        <f t="shared" si="1"/>
        <v>0</v>
      </c>
      <c r="P26" s="56" t="str">
        <f t="shared" si="2"/>
        <v>OK</v>
      </c>
    </row>
    <row r="27" spans="1:16" s="17" customFormat="1" ht="60" x14ac:dyDescent="0.2">
      <c r="A27" s="57" t="s">
        <v>47</v>
      </c>
      <c r="B27" s="58" t="s">
        <v>38</v>
      </c>
      <c r="C27" s="58" t="s">
        <v>48</v>
      </c>
      <c r="D27" s="59" t="s">
        <v>49</v>
      </c>
      <c r="E27" s="58" t="s">
        <v>50</v>
      </c>
      <c r="F27" s="43">
        <v>74.63</v>
      </c>
      <c r="G27" s="44">
        <f>ROUND(M27,2)</f>
        <v>395.33</v>
      </c>
      <c r="H27" s="44">
        <f t="shared" ref="H27:H39" si="3">ROUND((G27*F27),2)</f>
        <v>29503.48</v>
      </c>
      <c r="I27" s="132"/>
      <c r="J27" s="45">
        <f>IF(I27&gt;G27,"NÃO ATENDE",ROUND(I27*F27,2))</f>
        <v>0</v>
      </c>
      <c r="L27" s="53">
        <f>'[1]Composições SINAPI'!F39</f>
        <v>311.89999999999998</v>
      </c>
      <c r="M27" s="46">
        <f t="shared" ref="M27:M39" si="4">L27*(1+$C$15)</f>
        <v>395.33325000000002</v>
      </c>
      <c r="N27" s="47"/>
      <c r="O27" s="48">
        <f t="shared" si="1"/>
        <v>233.92499999999998</v>
      </c>
      <c r="P27" s="49" t="str">
        <f t="shared" si="2"/>
        <v>OK</v>
      </c>
    </row>
    <row r="28" spans="1:16" s="17" customFormat="1" ht="45" x14ac:dyDescent="0.2">
      <c r="A28" s="57" t="s">
        <v>51</v>
      </c>
      <c r="B28" s="58" t="s">
        <v>38</v>
      </c>
      <c r="C28" s="58">
        <v>92791</v>
      </c>
      <c r="D28" s="59" t="s">
        <v>52</v>
      </c>
      <c r="E28" s="58" t="s">
        <v>53</v>
      </c>
      <c r="F28" s="43">
        <v>340.6</v>
      </c>
      <c r="G28" s="44">
        <f t="shared" ref="G28:G39" si="5">ROUND(M28,2)</f>
        <v>7.9</v>
      </c>
      <c r="H28" s="44">
        <f t="shared" si="3"/>
        <v>2690.74</v>
      </c>
      <c r="I28" s="132"/>
      <c r="J28" s="45">
        <f>IF(I28&gt;G28,"NÃO ATENDE",ROUND(I28*F28,2))</f>
        <v>0</v>
      </c>
      <c r="L28" s="53">
        <v>6.23</v>
      </c>
      <c r="M28" s="46">
        <f t="shared" si="4"/>
        <v>7.8965250000000013</v>
      </c>
      <c r="N28" s="47"/>
      <c r="O28" s="48">
        <f t="shared" si="1"/>
        <v>4.6725000000000003</v>
      </c>
      <c r="P28" s="49" t="str">
        <f t="shared" si="2"/>
        <v>OK</v>
      </c>
    </row>
    <row r="29" spans="1:16" s="17" customFormat="1" ht="45" x14ac:dyDescent="0.2">
      <c r="A29" s="57" t="s">
        <v>54</v>
      </c>
      <c r="B29" s="58" t="s">
        <v>38</v>
      </c>
      <c r="C29" s="58">
        <v>92792</v>
      </c>
      <c r="D29" s="59" t="s">
        <v>55</v>
      </c>
      <c r="E29" s="58" t="s">
        <v>53</v>
      </c>
      <c r="F29" s="43">
        <v>92</v>
      </c>
      <c r="G29" s="44">
        <f t="shared" si="5"/>
        <v>7.31</v>
      </c>
      <c r="H29" s="44">
        <f t="shared" si="3"/>
        <v>672.52</v>
      </c>
      <c r="I29" s="132"/>
      <c r="J29" s="45">
        <f>IF(I29&gt;G29,"NÃO ATENDE",ROUND(I29*F29,2))</f>
        <v>0</v>
      </c>
      <c r="L29" s="53">
        <v>5.77</v>
      </c>
      <c r="M29" s="46">
        <f t="shared" si="4"/>
        <v>7.3134749999999995</v>
      </c>
      <c r="N29" s="47"/>
      <c r="O29" s="48">
        <f t="shared" si="1"/>
        <v>4.3274999999999997</v>
      </c>
      <c r="P29" s="49" t="str">
        <f t="shared" si="2"/>
        <v>OK</v>
      </c>
    </row>
    <row r="30" spans="1:16" s="17" customFormat="1" ht="45" x14ac:dyDescent="0.2">
      <c r="A30" s="57" t="s">
        <v>56</v>
      </c>
      <c r="B30" s="58" t="s">
        <v>38</v>
      </c>
      <c r="C30" s="58">
        <v>92793</v>
      </c>
      <c r="D30" s="59" t="s">
        <v>57</v>
      </c>
      <c r="E30" s="58" t="s">
        <v>53</v>
      </c>
      <c r="F30" s="43">
        <v>2.2999999999999998</v>
      </c>
      <c r="G30" s="44">
        <f t="shared" si="5"/>
        <v>7.81</v>
      </c>
      <c r="H30" s="44">
        <f t="shared" si="3"/>
        <v>17.96</v>
      </c>
      <c r="I30" s="132"/>
      <c r="J30" s="45">
        <f>IF(I30&gt;G30,"NÃO ATENDE",ROUND(I30*F30,2))</f>
        <v>0</v>
      </c>
      <c r="L30" s="53">
        <v>6.16</v>
      </c>
      <c r="M30" s="46">
        <f t="shared" si="4"/>
        <v>7.8078000000000003</v>
      </c>
      <c r="N30" s="47"/>
      <c r="O30" s="48">
        <f t="shared" si="1"/>
        <v>4.62</v>
      </c>
      <c r="P30" s="49" t="str">
        <f t="shared" si="2"/>
        <v>OK</v>
      </c>
    </row>
    <row r="31" spans="1:16" s="17" customFormat="1" ht="45" x14ac:dyDescent="0.2">
      <c r="A31" s="57" t="s">
        <v>58</v>
      </c>
      <c r="B31" s="58" t="s">
        <v>38</v>
      </c>
      <c r="C31" s="58">
        <v>92794</v>
      </c>
      <c r="D31" s="59" t="s">
        <v>59</v>
      </c>
      <c r="E31" s="58" t="s">
        <v>53</v>
      </c>
      <c r="F31" s="43">
        <v>762.57</v>
      </c>
      <c r="G31" s="44">
        <f t="shared" si="5"/>
        <v>6.46</v>
      </c>
      <c r="H31" s="44">
        <f t="shared" si="3"/>
        <v>4926.2</v>
      </c>
      <c r="I31" s="132"/>
      <c r="J31" s="45">
        <f>IF(I31&gt;G31,"NÃO ATENDE",ROUND(I31*F31,2))</f>
        <v>0</v>
      </c>
      <c r="L31" s="53">
        <v>5.0999999999999996</v>
      </c>
      <c r="M31" s="46">
        <f t="shared" si="4"/>
        <v>6.4642499999999998</v>
      </c>
      <c r="N31" s="47"/>
      <c r="O31" s="48">
        <f t="shared" si="1"/>
        <v>3.8249999999999997</v>
      </c>
      <c r="P31" s="49" t="str">
        <f t="shared" si="2"/>
        <v>OK</v>
      </c>
    </row>
    <row r="32" spans="1:16" s="17" customFormat="1" ht="45" x14ac:dyDescent="0.2">
      <c r="A32" s="57" t="s">
        <v>60</v>
      </c>
      <c r="B32" s="58" t="s">
        <v>38</v>
      </c>
      <c r="C32" s="58">
        <v>92795</v>
      </c>
      <c r="D32" s="59" t="s">
        <v>61</v>
      </c>
      <c r="E32" s="58" t="s">
        <v>53</v>
      </c>
      <c r="F32" s="43">
        <v>931.3</v>
      </c>
      <c r="G32" s="44">
        <f t="shared" si="5"/>
        <v>6.02</v>
      </c>
      <c r="H32" s="44">
        <f t="shared" si="3"/>
        <v>5606.43</v>
      </c>
      <c r="I32" s="132"/>
      <c r="J32" s="45">
        <f>IF(I32&gt;G32,"NÃO ATENDE",ROUND(I32*F32,2))</f>
        <v>0</v>
      </c>
      <c r="L32" s="53">
        <v>4.75</v>
      </c>
      <c r="M32" s="46">
        <f t="shared" si="4"/>
        <v>6.0206250000000008</v>
      </c>
      <c r="N32" s="47"/>
      <c r="O32" s="48">
        <f t="shared" si="1"/>
        <v>3.5625</v>
      </c>
      <c r="P32" s="49" t="str">
        <f t="shared" si="2"/>
        <v>OK</v>
      </c>
    </row>
    <row r="33" spans="1:16" s="17" customFormat="1" ht="45" x14ac:dyDescent="0.2">
      <c r="A33" s="57" t="s">
        <v>62</v>
      </c>
      <c r="B33" s="58" t="s">
        <v>38</v>
      </c>
      <c r="C33" s="58">
        <v>92796</v>
      </c>
      <c r="D33" s="59" t="s">
        <v>63</v>
      </c>
      <c r="E33" s="58" t="s">
        <v>53</v>
      </c>
      <c r="F33" s="43">
        <v>140.80000000000001</v>
      </c>
      <c r="G33" s="44">
        <f t="shared" si="5"/>
        <v>5.93</v>
      </c>
      <c r="H33" s="44">
        <f t="shared" si="3"/>
        <v>834.94</v>
      </c>
      <c r="I33" s="132"/>
      <c r="J33" s="45">
        <f>IF(I33&gt;G33,"NÃO ATENDE",ROUND(I33*F33,2))</f>
        <v>0</v>
      </c>
      <c r="L33" s="53">
        <v>4.68</v>
      </c>
      <c r="M33" s="46">
        <f t="shared" si="4"/>
        <v>5.9318999999999997</v>
      </c>
      <c r="N33" s="47"/>
      <c r="O33" s="48">
        <f t="shared" si="1"/>
        <v>3.51</v>
      </c>
      <c r="P33" s="49" t="str">
        <f t="shared" si="2"/>
        <v>OK</v>
      </c>
    </row>
    <row r="34" spans="1:16" s="17" customFormat="1" ht="30" x14ac:dyDescent="0.2">
      <c r="A34" s="57" t="s">
        <v>64</v>
      </c>
      <c r="B34" s="58" t="s">
        <v>38</v>
      </c>
      <c r="C34" s="58">
        <v>92800</v>
      </c>
      <c r="D34" s="59" t="s">
        <v>65</v>
      </c>
      <c r="E34" s="58" t="s">
        <v>53</v>
      </c>
      <c r="F34" s="43">
        <v>25.5</v>
      </c>
      <c r="G34" s="44">
        <f t="shared" si="5"/>
        <v>7.4</v>
      </c>
      <c r="H34" s="44">
        <f t="shared" si="3"/>
        <v>188.7</v>
      </c>
      <c r="I34" s="132"/>
      <c r="J34" s="45">
        <f>IF(I34&gt;G34,"NÃO ATENDE",ROUND(I34*F34,2))</f>
        <v>0</v>
      </c>
      <c r="L34" s="53">
        <v>5.84</v>
      </c>
      <c r="M34" s="46">
        <f t="shared" si="4"/>
        <v>7.4022000000000006</v>
      </c>
      <c r="N34" s="47"/>
      <c r="O34" s="48">
        <f t="shared" si="1"/>
        <v>4.38</v>
      </c>
      <c r="P34" s="49" t="str">
        <f t="shared" si="2"/>
        <v>OK</v>
      </c>
    </row>
    <row r="35" spans="1:16" s="17" customFormat="1" ht="30" x14ac:dyDescent="0.2">
      <c r="A35" s="57" t="s">
        <v>66</v>
      </c>
      <c r="B35" s="58" t="s">
        <v>38</v>
      </c>
      <c r="C35" s="58">
        <v>92801</v>
      </c>
      <c r="D35" s="59" t="s">
        <v>67</v>
      </c>
      <c r="E35" s="58" t="s">
        <v>53</v>
      </c>
      <c r="F35" s="43">
        <v>2174</v>
      </c>
      <c r="G35" s="44">
        <f t="shared" si="5"/>
        <v>7.02</v>
      </c>
      <c r="H35" s="44">
        <f t="shared" si="3"/>
        <v>15261.48</v>
      </c>
      <c r="I35" s="132"/>
      <c r="J35" s="45">
        <f>IF(I35&gt;G35,"NÃO ATENDE",ROUND(I35*F35,2))</f>
        <v>0</v>
      </c>
      <c r="L35" s="53">
        <v>5.54</v>
      </c>
      <c r="M35" s="46">
        <f t="shared" si="4"/>
        <v>7.0219500000000004</v>
      </c>
      <c r="N35" s="47"/>
      <c r="O35" s="48">
        <f t="shared" si="1"/>
        <v>4.1550000000000002</v>
      </c>
      <c r="P35" s="49" t="str">
        <f t="shared" si="2"/>
        <v>OK</v>
      </c>
    </row>
    <row r="36" spans="1:16" s="17" customFormat="1" ht="30" x14ac:dyDescent="0.2">
      <c r="A36" s="57" t="s">
        <v>68</v>
      </c>
      <c r="B36" s="58" t="s">
        <v>38</v>
      </c>
      <c r="C36" s="58">
        <v>92802</v>
      </c>
      <c r="D36" s="59" t="s">
        <v>69</v>
      </c>
      <c r="E36" s="58" t="s">
        <v>53</v>
      </c>
      <c r="F36" s="43">
        <v>953.8</v>
      </c>
      <c r="G36" s="44">
        <f t="shared" si="5"/>
        <v>7.64</v>
      </c>
      <c r="H36" s="44">
        <f t="shared" si="3"/>
        <v>7287.03</v>
      </c>
      <c r="I36" s="132"/>
      <c r="J36" s="45">
        <f>IF(I36&gt;G36,"NÃO ATENDE",ROUND(I36*F36,2))</f>
        <v>0</v>
      </c>
      <c r="L36" s="53">
        <v>6.03</v>
      </c>
      <c r="M36" s="46">
        <f t="shared" si="4"/>
        <v>7.6430250000000006</v>
      </c>
      <c r="N36" s="47"/>
      <c r="O36" s="48">
        <f t="shared" si="1"/>
        <v>4.5225</v>
      </c>
      <c r="P36" s="49" t="str">
        <f t="shared" si="2"/>
        <v>OK</v>
      </c>
    </row>
    <row r="37" spans="1:16" s="17" customFormat="1" ht="45" x14ac:dyDescent="0.2">
      <c r="A37" s="57" t="s">
        <v>70</v>
      </c>
      <c r="B37" s="58" t="s">
        <v>38</v>
      </c>
      <c r="C37" s="58">
        <v>92448</v>
      </c>
      <c r="D37" s="59" t="s">
        <v>71</v>
      </c>
      <c r="E37" s="58" t="s">
        <v>72</v>
      </c>
      <c r="F37" s="43">
        <v>267.19</v>
      </c>
      <c r="G37" s="44">
        <f t="shared" si="5"/>
        <v>107.72</v>
      </c>
      <c r="H37" s="44">
        <f t="shared" si="3"/>
        <v>28781.71</v>
      </c>
      <c r="I37" s="132"/>
      <c r="J37" s="45">
        <f>IF(I37&gt;G37,"NÃO ATENDE",ROUND(I37*F37,2))</f>
        <v>0</v>
      </c>
      <c r="L37" s="53">
        <v>84.99</v>
      </c>
      <c r="M37" s="46">
        <f t="shared" si="4"/>
        <v>107.724825</v>
      </c>
      <c r="N37" s="47"/>
      <c r="O37" s="48">
        <f t="shared" si="1"/>
        <v>63.742499999999993</v>
      </c>
      <c r="P37" s="49" t="str">
        <f t="shared" si="2"/>
        <v>OK</v>
      </c>
    </row>
    <row r="38" spans="1:16" s="17" customFormat="1" ht="60" x14ac:dyDescent="0.2">
      <c r="A38" s="57" t="s">
        <v>73</v>
      </c>
      <c r="B38" s="58" t="s">
        <v>38</v>
      </c>
      <c r="C38" s="58">
        <v>92510</v>
      </c>
      <c r="D38" s="59" t="s">
        <v>74</v>
      </c>
      <c r="E38" s="58" t="s">
        <v>72</v>
      </c>
      <c r="F38" s="43">
        <v>407.11</v>
      </c>
      <c r="G38" s="44">
        <f t="shared" si="5"/>
        <v>41.22</v>
      </c>
      <c r="H38" s="44">
        <f t="shared" si="3"/>
        <v>16781.07</v>
      </c>
      <c r="I38" s="132"/>
      <c r="J38" s="45">
        <f>IF(I38&gt;G38,"NÃO ATENDE",ROUND(I38*F38,2))</f>
        <v>0</v>
      </c>
      <c r="L38" s="53">
        <v>32.520000000000003</v>
      </c>
      <c r="M38" s="46">
        <f t="shared" si="4"/>
        <v>41.219100000000005</v>
      </c>
      <c r="N38" s="47"/>
      <c r="O38" s="48">
        <f t="shared" si="1"/>
        <v>24.39</v>
      </c>
      <c r="P38" s="49" t="str">
        <f t="shared" si="2"/>
        <v>OK</v>
      </c>
    </row>
    <row r="39" spans="1:16" s="17" customFormat="1" ht="60" x14ac:dyDescent="0.2">
      <c r="A39" s="57" t="s">
        <v>75</v>
      </c>
      <c r="B39" s="58" t="s">
        <v>38</v>
      </c>
      <c r="C39" s="58">
        <v>92412</v>
      </c>
      <c r="D39" s="59" t="s">
        <v>76</v>
      </c>
      <c r="E39" s="58" t="s">
        <v>72</v>
      </c>
      <c r="F39" s="43">
        <v>40.86</v>
      </c>
      <c r="G39" s="44">
        <f t="shared" si="5"/>
        <v>96.04</v>
      </c>
      <c r="H39" s="44">
        <f t="shared" si="3"/>
        <v>3924.19</v>
      </c>
      <c r="I39" s="132"/>
      <c r="J39" s="45">
        <f>IF(I39&gt;G39,"NÃO ATENDE",ROUND(I39*F39,2))</f>
        <v>0</v>
      </c>
      <c r="L39" s="53">
        <v>75.77</v>
      </c>
      <c r="M39" s="46">
        <f t="shared" si="4"/>
        <v>96.038475000000005</v>
      </c>
      <c r="N39" s="47"/>
      <c r="O39" s="48">
        <f t="shared" si="1"/>
        <v>56.827500000000001</v>
      </c>
      <c r="P39" s="49" t="str">
        <f t="shared" si="2"/>
        <v>OK</v>
      </c>
    </row>
    <row r="40" spans="1:16" s="17" customFormat="1" ht="15.75" x14ac:dyDescent="0.2">
      <c r="A40" s="40"/>
      <c r="B40" s="41"/>
      <c r="C40" s="50"/>
      <c r="D40" s="51" t="s">
        <v>45</v>
      </c>
      <c r="E40" s="41"/>
      <c r="F40" s="52"/>
      <c r="G40" s="44"/>
      <c r="H40" s="26">
        <f>SUM(H27:H39)</f>
        <v>116476.45000000001</v>
      </c>
      <c r="I40" s="25"/>
      <c r="J40" s="26">
        <f>SUM(J27:J39)</f>
        <v>0</v>
      </c>
      <c r="L40" s="53"/>
      <c r="M40" s="54"/>
      <c r="N40" s="47"/>
      <c r="O40" s="48">
        <f t="shared" si="1"/>
        <v>0</v>
      </c>
      <c r="P40" s="49" t="str">
        <f t="shared" si="2"/>
        <v>OK</v>
      </c>
    </row>
    <row r="41" spans="1:16" s="37" customFormat="1" ht="15.75" x14ac:dyDescent="0.2">
      <c r="A41" s="29">
        <v>3</v>
      </c>
      <c r="B41" s="30"/>
      <c r="C41" s="31"/>
      <c r="D41" s="32" t="s">
        <v>77</v>
      </c>
      <c r="E41" s="31"/>
      <c r="F41" s="33"/>
      <c r="G41" s="34"/>
      <c r="H41" s="34"/>
      <c r="I41" s="35"/>
      <c r="J41" s="36"/>
      <c r="L41" s="34"/>
      <c r="M41" s="38"/>
      <c r="N41" s="39"/>
      <c r="O41" s="55">
        <f t="shared" si="1"/>
        <v>0</v>
      </c>
      <c r="P41" s="56" t="str">
        <f t="shared" si="2"/>
        <v>OK</v>
      </c>
    </row>
    <row r="42" spans="1:16" s="17" customFormat="1" ht="45" x14ac:dyDescent="0.2">
      <c r="A42" s="40" t="s">
        <v>78</v>
      </c>
      <c r="B42" s="58" t="s">
        <v>38</v>
      </c>
      <c r="C42" s="50" t="s">
        <v>79</v>
      </c>
      <c r="D42" s="60" t="s">
        <v>80</v>
      </c>
      <c r="E42" s="41" t="s">
        <v>44</v>
      </c>
      <c r="F42" s="43">
        <v>47.92</v>
      </c>
      <c r="G42" s="44">
        <f t="shared" ref="G42:G50" si="6">ROUND(M42,2)</f>
        <v>452.37</v>
      </c>
      <c r="H42" s="44">
        <f t="shared" ref="H42:H50" si="7">ROUND((G42*F42),2)</f>
        <v>21677.57</v>
      </c>
      <c r="I42" s="131"/>
      <c r="J42" s="45">
        <f>IF(I42&gt;G42,"NÃO ATENDE",ROUND(I42*F42,2))</f>
        <v>0</v>
      </c>
      <c r="L42" s="44">
        <v>356.9</v>
      </c>
      <c r="M42" s="46">
        <f t="shared" ref="M42:M50" si="8">L42*(1+$C$15)</f>
        <v>452.37074999999999</v>
      </c>
      <c r="N42" s="47"/>
      <c r="O42" s="48">
        <f t="shared" si="1"/>
        <v>267.67499999999995</v>
      </c>
      <c r="P42" s="49" t="str">
        <f t="shared" si="2"/>
        <v>OK</v>
      </c>
    </row>
    <row r="43" spans="1:16" s="17" customFormat="1" ht="75" x14ac:dyDescent="0.2">
      <c r="A43" s="40" t="s">
        <v>81</v>
      </c>
      <c r="B43" s="58" t="s">
        <v>38</v>
      </c>
      <c r="C43" s="50" t="s">
        <v>82</v>
      </c>
      <c r="D43" s="60" t="s">
        <v>83</v>
      </c>
      <c r="E43" s="41" t="s">
        <v>44</v>
      </c>
      <c r="F43" s="43">
        <v>703.82</v>
      </c>
      <c r="G43" s="44">
        <f t="shared" si="6"/>
        <v>41.81</v>
      </c>
      <c r="H43" s="44">
        <f t="shared" si="7"/>
        <v>29426.71</v>
      </c>
      <c r="I43" s="131"/>
      <c r="J43" s="45">
        <f>IF(I43&gt;G43,"NÃO ATENDE",ROUND(I43*F43,2))</f>
        <v>0</v>
      </c>
      <c r="L43" s="44">
        <v>32.99</v>
      </c>
      <c r="M43" s="46">
        <f t="shared" si="8"/>
        <v>41.814825000000006</v>
      </c>
      <c r="N43" s="47"/>
      <c r="O43" s="48">
        <f t="shared" si="1"/>
        <v>24.7425</v>
      </c>
      <c r="P43" s="49" t="str">
        <f t="shared" si="2"/>
        <v>OK</v>
      </c>
    </row>
    <row r="44" spans="1:16" s="17" customFormat="1" ht="30" x14ac:dyDescent="0.2">
      <c r="A44" s="40" t="s">
        <v>84</v>
      </c>
      <c r="B44" s="58" t="s">
        <v>38</v>
      </c>
      <c r="C44" s="50" t="s">
        <v>85</v>
      </c>
      <c r="D44" s="60" t="s">
        <v>86</v>
      </c>
      <c r="E44" s="41" t="s">
        <v>87</v>
      </c>
      <c r="F44" s="43">
        <v>34.299999999999997</v>
      </c>
      <c r="G44" s="44">
        <f t="shared" si="6"/>
        <v>30.6</v>
      </c>
      <c r="H44" s="44">
        <f t="shared" si="7"/>
        <v>1049.58</v>
      </c>
      <c r="I44" s="131"/>
      <c r="J44" s="45">
        <f>IF(I44&gt;G44,"NÃO ATENDE",ROUND(I44*F44,2))</f>
        <v>0</v>
      </c>
      <c r="L44" s="44">
        <v>24.14</v>
      </c>
      <c r="M44" s="46">
        <f t="shared" si="8"/>
        <v>30.597450000000002</v>
      </c>
      <c r="N44" s="47"/>
      <c r="O44" s="48">
        <f t="shared" si="1"/>
        <v>18.105</v>
      </c>
      <c r="P44" s="49" t="str">
        <f t="shared" si="2"/>
        <v>OK</v>
      </c>
    </row>
    <row r="45" spans="1:16" s="17" customFormat="1" ht="30" x14ac:dyDescent="0.2">
      <c r="A45" s="40" t="s">
        <v>88</v>
      </c>
      <c r="B45" s="58" t="s">
        <v>38</v>
      </c>
      <c r="C45" s="50" t="s">
        <v>89</v>
      </c>
      <c r="D45" s="60" t="s">
        <v>90</v>
      </c>
      <c r="E45" s="41" t="s">
        <v>87</v>
      </c>
      <c r="F45" s="43">
        <v>32.5</v>
      </c>
      <c r="G45" s="44">
        <f t="shared" si="6"/>
        <v>38.950000000000003</v>
      </c>
      <c r="H45" s="44">
        <f t="shared" si="7"/>
        <v>1265.8800000000001</v>
      </c>
      <c r="I45" s="131"/>
      <c r="J45" s="45">
        <f>IF(I45&gt;G45,"NÃO ATENDE",ROUND(I45*F45,2))</f>
        <v>0</v>
      </c>
      <c r="L45" s="44">
        <v>30.73</v>
      </c>
      <c r="M45" s="46">
        <f t="shared" si="8"/>
        <v>38.950275000000005</v>
      </c>
      <c r="N45" s="47"/>
      <c r="O45" s="48">
        <f t="shared" si="1"/>
        <v>23.047499999999999</v>
      </c>
      <c r="P45" s="49" t="str">
        <f t="shared" si="2"/>
        <v>OK</v>
      </c>
    </row>
    <row r="46" spans="1:16" s="17" customFormat="1" ht="30" x14ac:dyDescent="0.2">
      <c r="A46" s="40" t="s">
        <v>91</v>
      </c>
      <c r="B46" s="58" t="s">
        <v>38</v>
      </c>
      <c r="C46" s="50" t="s">
        <v>92</v>
      </c>
      <c r="D46" s="60" t="s">
        <v>93</v>
      </c>
      <c r="E46" s="41" t="s">
        <v>87</v>
      </c>
      <c r="F46" s="43">
        <v>24.15</v>
      </c>
      <c r="G46" s="44">
        <f t="shared" si="6"/>
        <v>23.4</v>
      </c>
      <c r="H46" s="44">
        <f t="shared" si="7"/>
        <v>565.11</v>
      </c>
      <c r="I46" s="131"/>
      <c r="J46" s="45">
        <f>IF(I46&gt;G46,"NÃO ATENDE",ROUND(I46*F46,2))</f>
        <v>0</v>
      </c>
      <c r="L46" s="44">
        <v>18.46</v>
      </c>
      <c r="M46" s="46">
        <f t="shared" si="8"/>
        <v>23.398050000000001</v>
      </c>
      <c r="N46" s="47"/>
      <c r="O46" s="48">
        <f t="shared" si="1"/>
        <v>13.845000000000001</v>
      </c>
      <c r="P46" s="49" t="str">
        <f t="shared" si="2"/>
        <v>OK</v>
      </c>
    </row>
    <row r="47" spans="1:16" s="17" customFormat="1" ht="30" x14ac:dyDescent="0.2">
      <c r="A47" s="40" t="s">
        <v>94</v>
      </c>
      <c r="B47" s="58" t="s">
        <v>38</v>
      </c>
      <c r="C47" s="50" t="s">
        <v>95</v>
      </c>
      <c r="D47" s="60" t="s">
        <v>96</v>
      </c>
      <c r="E47" s="41" t="s">
        <v>87</v>
      </c>
      <c r="F47" s="43">
        <v>7.8</v>
      </c>
      <c r="G47" s="44">
        <f t="shared" si="6"/>
        <v>38.28</v>
      </c>
      <c r="H47" s="44">
        <f t="shared" si="7"/>
        <v>298.58</v>
      </c>
      <c r="I47" s="131"/>
      <c r="J47" s="45">
        <f>IF(I47&gt;G47,"NÃO ATENDE",ROUND(I47*F47,2))</f>
        <v>0</v>
      </c>
      <c r="L47" s="44">
        <v>30.2</v>
      </c>
      <c r="M47" s="46">
        <f t="shared" si="8"/>
        <v>38.278500000000001</v>
      </c>
      <c r="N47" s="47"/>
      <c r="O47" s="48">
        <f t="shared" si="1"/>
        <v>22.65</v>
      </c>
      <c r="P47" s="49" t="str">
        <f t="shared" si="2"/>
        <v>OK</v>
      </c>
    </row>
    <row r="48" spans="1:16" s="17" customFormat="1" ht="30" x14ac:dyDescent="0.2">
      <c r="A48" s="40" t="s">
        <v>97</v>
      </c>
      <c r="B48" s="58" t="s">
        <v>38</v>
      </c>
      <c r="C48" s="50" t="s">
        <v>98</v>
      </c>
      <c r="D48" s="60" t="s">
        <v>99</v>
      </c>
      <c r="E48" s="41" t="s">
        <v>87</v>
      </c>
      <c r="F48" s="43">
        <v>34.299999999999997</v>
      </c>
      <c r="G48" s="44">
        <f t="shared" si="6"/>
        <v>30.04</v>
      </c>
      <c r="H48" s="44">
        <f t="shared" si="7"/>
        <v>1030.3699999999999</v>
      </c>
      <c r="I48" s="131"/>
      <c r="J48" s="45">
        <f>IF(I48&gt;G48,"NÃO ATENDE",ROUND(I48*F48,2))</f>
        <v>0</v>
      </c>
      <c r="L48" s="44">
        <v>23.7</v>
      </c>
      <c r="M48" s="46">
        <f t="shared" si="8"/>
        <v>30.039750000000002</v>
      </c>
      <c r="N48" s="47"/>
      <c r="O48" s="48">
        <f t="shared" si="1"/>
        <v>17.774999999999999</v>
      </c>
      <c r="P48" s="49" t="str">
        <f t="shared" si="2"/>
        <v>OK</v>
      </c>
    </row>
    <row r="49" spans="1:16" s="17" customFormat="1" ht="30" x14ac:dyDescent="0.2">
      <c r="A49" s="40" t="s">
        <v>100</v>
      </c>
      <c r="B49" s="58" t="s">
        <v>38</v>
      </c>
      <c r="C49" s="50" t="s">
        <v>101</v>
      </c>
      <c r="D49" s="60" t="s">
        <v>102</v>
      </c>
      <c r="E49" s="41" t="s">
        <v>87</v>
      </c>
      <c r="F49" s="43">
        <v>32.5</v>
      </c>
      <c r="G49" s="44">
        <f t="shared" si="6"/>
        <v>35.979999999999997</v>
      </c>
      <c r="H49" s="44">
        <f t="shared" si="7"/>
        <v>1169.3499999999999</v>
      </c>
      <c r="I49" s="131"/>
      <c r="J49" s="45">
        <f>IF(I49&gt;G49,"NÃO ATENDE",ROUND(I49*F49,2))</f>
        <v>0</v>
      </c>
      <c r="L49" s="44">
        <v>28.39</v>
      </c>
      <c r="M49" s="46">
        <f t="shared" si="8"/>
        <v>35.984325000000005</v>
      </c>
      <c r="N49" s="47"/>
      <c r="O49" s="48">
        <f t="shared" si="1"/>
        <v>21.2925</v>
      </c>
      <c r="P49" s="49" t="str">
        <f t="shared" si="2"/>
        <v>OK</v>
      </c>
    </row>
    <row r="50" spans="1:16" s="17" customFormat="1" ht="30" x14ac:dyDescent="0.2">
      <c r="A50" s="40" t="s">
        <v>103</v>
      </c>
      <c r="B50" s="58" t="s">
        <v>38</v>
      </c>
      <c r="C50" s="50" t="s">
        <v>104</v>
      </c>
      <c r="D50" s="60" t="s">
        <v>105</v>
      </c>
      <c r="E50" s="41" t="s">
        <v>87</v>
      </c>
      <c r="F50" s="43">
        <v>89.3</v>
      </c>
      <c r="G50" s="44">
        <f t="shared" si="6"/>
        <v>42.4</v>
      </c>
      <c r="H50" s="44">
        <f t="shared" si="7"/>
        <v>3786.32</v>
      </c>
      <c r="I50" s="131"/>
      <c r="J50" s="45">
        <f>IF(I50&gt;G50,"NÃO ATENDE",ROUND(I50*F50,2))</f>
        <v>0</v>
      </c>
      <c r="L50" s="44">
        <v>33.450000000000003</v>
      </c>
      <c r="M50" s="46">
        <f t="shared" si="8"/>
        <v>42.397875000000006</v>
      </c>
      <c r="N50" s="47"/>
      <c r="O50" s="48">
        <f t="shared" si="1"/>
        <v>25.087500000000002</v>
      </c>
      <c r="P50" s="49" t="str">
        <f t="shared" si="2"/>
        <v>OK</v>
      </c>
    </row>
    <row r="51" spans="1:16" s="17" customFormat="1" ht="15.75" x14ac:dyDescent="0.2">
      <c r="A51" s="40"/>
      <c r="B51" s="41"/>
      <c r="C51" s="50"/>
      <c r="D51" s="51" t="s">
        <v>45</v>
      </c>
      <c r="E51" s="41"/>
      <c r="F51" s="52"/>
      <c r="G51" s="44"/>
      <c r="H51" s="26">
        <f>SUM(H42:H50)</f>
        <v>60269.47</v>
      </c>
      <c r="I51" s="25"/>
      <c r="J51" s="26">
        <f>SUM(J42:J50)</f>
        <v>0</v>
      </c>
      <c r="L51" s="53"/>
      <c r="M51" s="54"/>
      <c r="N51" s="47"/>
      <c r="O51" s="48">
        <f t="shared" si="1"/>
        <v>0</v>
      </c>
      <c r="P51" s="49" t="str">
        <f t="shared" si="2"/>
        <v>OK</v>
      </c>
    </row>
    <row r="52" spans="1:16" s="37" customFormat="1" ht="15.75" x14ac:dyDescent="0.2">
      <c r="A52" s="29">
        <v>4</v>
      </c>
      <c r="B52" s="30"/>
      <c r="C52" s="31"/>
      <c r="D52" s="32" t="s">
        <v>106</v>
      </c>
      <c r="E52" s="31"/>
      <c r="F52" s="33"/>
      <c r="G52" s="34"/>
      <c r="H52" s="34"/>
      <c r="I52" s="35"/>
      <c r="J52" s="36"/>
      <c r="L52" s="34"/>
      <c r="M52" s="38"/>
      <c r="N52" s="39"/>
      <c r="O52" s="55">
        <f t="shared" si="1"/>
        <v>0</v>
      </c>
      <c r="P52" s="56" t="str">
        <f t="shared" si="2"/>
        <v>OK</v>
      </c>
    </row>
    <row r="53" spans="1:16" s="17" customFormat="1" ht="45" x14ac:dyDescent="0.2">
      <c r="A53" s="40" t="s">
        <v>107</v>
      </c>
      <c r="B53" s="58" t="s">
        <v>38</v>
      </c>
      <c r="C53" s="50" t="s">
        <v>108</v>
      </c>
      <c r="D53" s="60" t="s">
        <v>109</v>
      </c>
      <c r="E53" s="41" t="s">
        <v>44</v>
      </c>
      <c r="F53" s="43">
        <v>13.42</v>
      </c>
      <c r="G53" s="44">
        <f t="shared" ref="G53:G64" si="9">ROUND(M53,2)</f>
        <v>444.99</v>
      </c>
      <c r="H53" s="44">
        <f t="shared" ref="H53:H64" si="10">ROUND((G53*F53),2)</f>
        <v>5971.77</v>
      </c>
      <c r="I53" s="131"/>
      <c r="J53" s="45">
        <f>IF(I53&gt;G53,"NÃO ATENDE",ROUND(I53*F53,2))</f>
        <v>0</v>
      </c>
      <c r="L53" s="44">
        <v>351.08</v>
      </c>
      <c r="M53" s="46">
        <f t="shared" ref="M53:M64" si="11">L53*(1+$C$15)</f>
        <v>444.9939</v>
      </c>
      <c r="N53" s="47"/>
      <c r="O53" s="48">
        <f t="shared" si="1"/>
        <v>263.31</v>
      </c>
      <c r="P53" s="49" t="str">
        <f t="shared" si="2"/>
        <v>OK</v>
      </c>
    </row>
    <row r="54" spans="1:16" s="17" customFormat="1" ht="15" x14ac:dyDescent="0.2">
      <c r="A54" s="40" t="s">
        <v>110</v>
      </c>
      <c r="B54" s="58" t="s">
        <v>38</v>
      </c>
      <c r="C54" s="50" t="s">
        <v>111</v>
      </c>
      <c r="D54" s="60" t="s">
        <v>112</v>
      </c>
      <c r="E54" s="41" t="s">
        <v>44</v>
      </c>
      <c r="F54" s="43">
        <v>6.28</v>
      </c>
      <c r="G54" s="44">
        <f t="shared" si="9"/>
        <v>287.11</v>
      </c>
      <c r="H54" s="44">
        <f t="shared" si="10"/>
        <v>1803.05</v>
      </c>
      <c r="I54" s="131"/>
      <c r="J54" s="45">
        <f>IF(I54&gt;G54,"NÃO ATENDE",ROUND(I54*F54,2))</f>
        <v>0</v>
      </c>
      <c r="L54" s="44">
        <v>226.52</v>
      </c>
      <c r="M54" s="46">
        <f t="shared" si="11"/>
        <v>287.11410000000001</v>
      </c>
      <c r="N54" s="47"/>
      <c r="O54" s="48">
        <f t="shared" si="1"/>
        <v>169.89000000000001</v>
      </c>
      <c r="P54" s="49" t="str">
        <f t="shared" si="2"/>
        <v>OK</v>
      </c>
    </row>
    <row r="55" spans="1:16" s="17" customFormat="1" ht="30" x14ac:dyDescent="0.2">
      <c r="A55" s="40" t="s">
        <v>113</v>
      </c>
      <c r="B55" s="58" t="s">
        <v>38</v>
      </c>
      <c r="C55" s="50" t="s">
        <v>114</v>
      </c>
      <c r="D55" s="60" t="s">
        <v>115</v>
      </c>
      <c r="E55" s="41" t="s">
        <v>44</v>
      </c>
      <c r="F55" s="43">
        <v>7.2</v>
      </c>
      <c r="G55" s="44">
        <f t="shared" si="9"/>
        <v>311.87</v>
      </c>
      <c r="H55" s="44">
        <f t="shared" si="10"/>
        <v>2245.46</v>
      </c>
      <c r="I55" s="131"/>
      <c r="J55" s="45">
        <f>IF(I55&gt;G55,"NÃO ATENDE",ROUND(I55*F55,2))</f>
        <v>0</v>
      </c>
      <c r="L55" s="44">
        <v>246.05</v>
      </c>
      <c r="M55" s="46">
        <f t="shared" si="11"/>
        <v>311.86837500000001</v>
      </c>
      <c r="N55" s="47"/>
      <c r="O55" s="48">
        <f t="shared" si="1"/>
        <v>184.53750000000002</v>
      </c>
      <c r="P55" s="49" t="str">
        <f t="shared" si="2"/>
        <v>OK</v>
      </c>
    </row>
    <row r="56" spans="1:16" s="17" customFormat="1" ht="75" x14ac:dyDescent="0.2">
      <c r="A56" s="40" t="s">
        <v>116</v>
      </c>
      <c r="B56" s="58" t="s">
        <v>38</v>
      </c>
      <c r="C56" s="50" t="s">
        <v>117</v>
      </c>
      <c r="D56" s="60" t="s">
        <v>118</v>
      </c>
      <c r="E56" s="41" t="s">
        <v>27</v>
      </c>
      <c r="F56" s="43">
        <v>2</v>
      </c>
      <c r="G56" s="44">
        <f t="shared" si="9"/>
        <v>721.99</v>
      </c>
      <c r="H56" s="44">
        <f t="shared" si="10"/>
        <v>1443.98</v>
      </c>
      <c r="I56" s="131"/>
      <c r="J56" s="45">
        <f>IF(I56&gt;G56,"NÃO ATENDE",ROUND(I56*F56,2))</f>
        <v>0</v>
      </c>
      <c r="L56" s="44">
        <v>569.62</v>
      </c>
      <c r="M56" s="46">
        <f t="shared" si="11"/>
        <v>721.99335000000008</v>
      </c>
      <c r="N56" s="47"/>
      <c r="O56" s="48">
        <f t="shared" si="1"/>
        <v>427.21500000000003</v>
      </c>
      <c r="P56" s="49" t="str">
        <f t="shared" si="2"/>
        <v>OK</v>
      </c>
    </row>
    <row r="57" spans="1:16" s="17" customFormat="1" ht="75" x14ac:dyDescent="0.2">
      <c r="A57" s="40" t="s">
        <v>119</v>
      </c>
      <c r="B57" s="58" t="s">
        <v>38</v>
      </c>
      <c r="C57" s="50" t="s">
        <v>120</v>
      </c>
      <c r="D57" s="60" t="s">
        <v>121</v>
      </c>
      <c r="E57" s="41" t="s">
        <v>27</v>
      </c>
      <c r="F57" s="43">
        <v>12</v>
      </c>
      <c r="G57" s="44">
        <f t="shared" si="9"/>
        <v>751.72</v>
      </c>
      <c r="H57" s="44">
        <f t="shared" si="10"/>
        <v>9020.64</v>
      </c>
      <c r="I57" s="131"/>
      <c r="J57" s="45">
        <f>IF(I57&gt;G57,"NÃO ATENDE",ROUND(I57*F57,2))</f>
        <v>0</v>
      </c>
      <c r="L57" s="44">
        <v>593.07000000000005</v>
      </c>
      <c r="M57" s="46">
        <f t="shared" si="11"/>
        <v>751.71622500000012</v>
      </c>
      <c r="N57" s="47"/>
      <c r="O57" s="48">
        <f t="shared" si="1"/>
        <v>444.80250000000001</v>
      </c>
      <c r="P57" s="49" t="str">
        <f t="shared" si="2"/>
        <v>OK</v>
      </c>
    </row>
    <row r="58" spans="1:16" s="17" customFormat="1" ht="75" x14ac:dyDescent="0.2">
      <c r="A58" s="40" t="s">
        <v>122</v>
      </c>
      <c r="B58" s="58" t="s">
        <v>38</v>
      </c>
      <c r="C58" s="50" t="s">
        <v>123</v>
      </c>
      <c r="D58" s="60" t="s">
        <v>124</v>
      </c>
      <c r="E58" s="41" t="s">
        <v>27</v>
      </c>
      <c r="F58" s="43">
        <v>1</v>
      </c>
      <c r="G58" s="44">
        <f t="shared" si="9"/>
        <v>785.27</v>
      </c>
      <c r="H58" s="44">
        <f t="shared" si="10"/>
        <v>785.27</v>
      </c>
      <c r="I58" s="131"/>
      <c r="J58" s="45">
        <f>IF(I58&gt;G58,"NÃO ATENDE",ROUND(I58*F58,2))</f>
        <v>0</v>
      </c>
      <c r="L58" s="44">
        <v>619.54</v>
      </c>
      <c r="M58" s="46">
        <f t="shared" si="11"/>
        <v>785.26694999999995</v>
      </c>
      <c r="N58" s="47"/>
      <c r="O58" s="48">
        <f t="shared" si="1"/>
        <v>464.65499999999997</v>
      </c>
      <c r="P58" s="49" t="str">
        <f t="shared" si="2"/>
        <v>OK</v>
      </c>
    </row>
    <row r="59" spans="1:16" s="17" customFormat="1" ht="45" x14ac:dyDescent="0.2">
      <c r="A59" s="40" t="s">
        <v>125</v>
      </c>
      <c r="B59" s="58" t="s">
        <v>38</v>
      </c>
      <c r="C59" s="50" t="s">
        <v>126</v>
      </c>
      <c r="D59" s="60" t="s">
        <v>127</v>
      </c>
      <c r="E59" s="41" t="s">
        <v>44</v>
      </c>
      <c r="F59" s="43">
        <v>16.8</v>
      </c>
      <c r="G59" s="44">
        <f t="shared" si="9"/>
        <v>534.86</v>
      </c>
      <c r="H59" s="44">
        <f t="shared" si="10"/>
        <v>8985.65</v>
      </c>
      <c r="I59" s="131"/>
      <c r="J59" s="45">
        <f>IF(I59&gt;G59,"NÃO ATENDE",ROUND(I59*F59,2))</f>
        <v>0</v>
      </c>
      <c r="L59" s="44">
        <v>421.98</v>
      </c>
      <c r="M59" s="46">
        <f t="shared" si="11"/>
        <v>534.8596500000001</v>
      </c>
      <c r="N59" s="47"/>
      <c r="O59" s="48">
        <f t="shared" si="1"/>
        <v>316.48500000000001</v>
      </c>
      <c r="P59" s="49" t="str">
        <f t="shared" si="2"/>
        <v>OK</v>
      </c>
    </row>
    <row r="60" spans="1:16" s="17" customFormat="1" ht="30" x14ac:dyDescent="0.2">
      <c r="A60" s="40" t="s">
        <v>128</v>
      </c>
      <c r="B60" s="58" t="s">
        <v>38</v>
      </c>
      <c r="C60" s="50" t="s">
        <v>129</v>
      </c>
      <c r="D60" s="60" t="s">
        <v>130</v>
      </c>
      <c r="E60" s="41" t="s">
        <v>44</v>
      </c>
      <c r="F60" s="43">
        <v>9.6</v>
      </c>
      <c r="G60" s="44">
        <f t="shared" si="9"/>
        <v>122.88</v>
      </c>
      <c r="H60" s="44">
        <f t="shared" si="10"/>
        <v>1179.6500000000001</v>
      </c>
      <c r="I60" s="131"/>
      <c r="J60" s="45">
        <f>IF(I60&gt;G60,"NÃO ATENDE",ROUND(I60*F60,2))</f>
        <v>0</v>
      </c>
      <c r="L60" s="44">
        <v>96.95</v>
      </c>
      <c r="M60" s="46">
        <f t="shared" si="11"/>
        <v>122.88412500000001</v>
      </c>
      <c r="N60" s="47"/>
      <c r="O60" s="48">
        <f t="shared" si="1"/>
        <v>72.712500000000006</v>
      </c>
      <c r="P60" s="49" t="str">
        <f t="shared" si="2"/>
        <v>OK</v>
      </c>
    </row>
    <row r="61" spans="1:16" s="17" customFormat="1" ht="45" x14ac:dyDescent="0.2">
      <c r="A61" s="40" t="s">
        <v>131</v>
      </c>
      <c r="B61" s="58" t="s">
        <v>38</v>
      </c>
      <c r="C61" s="50" t="s">
        <v>132</v>
      </c>
      <c r="D61" s="60" t="s">
        <v>133</v>
      </c>
      <c r="E61" s="41" t="s">
        <v>87</v>
      </c>
      <c r="F61" s="43">
        <v>26.7</v>
      </c>
      <c r="G61" s="44">
        <f t="shared" si="9"/>
        <v>106.77</v>
      </c>
      <c r="H61" s="44">
        <f t="shared" si="10"/>
        <v>2850.76</v>
      </c>
      <c r="I61" s="131"/>
      <c r="J61" s="45">
        <f>IF(I61&gt;G61,"NÃO ATENDE",ROUND(I61*F61,2))</f>
        <v>0</v>
      </c>
      <c r="L61" s="44">
        <v>84.24</v>
      </c>
      <c r="M61" s="46">
        <f t="shared" si="11"/>
        <v>106.77419999999999</v>
      </c>
      <c r="N61" s="47"/>
      <c r="O61" s="48">
        <f t="shared" si="1"/>
        <v>63.179999999999993</v>
      </c>
      <c r="P61" s="49" t="str">
        <f t="shared" si="2"/>
        <v>OK</v>
      </c>
    </row>
    <row r="62" spans="1:16" s="17" customFormat="1" ht="15" x14ac:dyDescent="0.2">
      <c r="A62" s="40" t="s">
        <v>134</v>
      </c>
      <c r="B62" s="58" t="s">
        <v>38</v>
      </c>
      <c r="C62" s="50" t="s">
        <v>135</v>
      </c>
      <c r="D62" s="60" t="s">
        <v>136</v>
      </c>
      <c r="E62" s="41" t="s">
        <v>44</v>
      </c>
      <c r="F62" s="43">
        <v>6</v>
      </c>
      <c r="G62" s="44">
        <f t="shared" si="9"/>
        <v>380.14</v>
      </c>
      <c r="H62" s="44">
        <f t="shared" si="10"/>
        <v>2280.84</v>
      </c>
      <c r="I62" s="131"/>
      <c r="J62" s="45">
        <f>IF(I62&gt;G62,"NÃO ATENDE",ROUND(I62*F62,2))</f>
        <v>0</v>
      </c>
      <c r="L62" s="44">
        <v>299.91000000000003</v>
      </c>
      <c r="M62" s="46">
        <f t="shared" si="11"/>
        <v>380.13592500000004</v>
      </c>
      <c r="N62" s="47"/>
      <c r="O62" s="48">
        <f t="shared" si="1"/>
        <v>224.9325</v>
      </c>
      <c r="P62" s="49" t="str">
        <f t="shared" si="2"/>
        <v>OK</v>
      </c>
    </row>
    <row r="63" spans="1:16" s="17" customFormat="1" ht="45" x14ac:dyDescent="0.2">
      <c r="A63" s="40" t="s">
        <v>137</v>
      </c>
      <c r="B63" s="58" t="s">
        <v>38</v>
      </c>
      <c r="C63" s="50" t="s">
        <v>138</v>
      </c>
      <c r="D63" s="60" t="s">
        <v>139</v>
      </c>
      <c r="E63" s="41" t="s">
        <v>44</v>
      </c>
      <c r="F63" s="43">
        <v>11.04</v>
      </c>
      <c r="G63" s="44">
        <f t="shared" si="9"/>
        <v>521.79999999999995</v>
      </c>
      <c r="H63" s="44">
        <f t="shared" si="10"/>
        <v>5760.67</v>
      </c>
      <c r="I63" s="131"/>
      <c r="J63" s="45">
        <f>IF(I63&gt;G63,"NÃO ATENDE",ROUND(I63*F63,2))</f>
        <v>0</v>
      </c>
      <c r="L63" s="44">
        <v>411.68</v>
      </c>
      <c r="M63" s="46">
        <f t="shared" si="11"/>
        <v>521.80439999999999</v>
      </c>
      <c r="N63" s="47"/>
      <c r="O63" s="48">
        <f t="shared" si="1"/>
        <v>308.76</v>
      </c>
      <c r="P63" s="49" t="str">
        <f t="shared" si="2"/>
        <v>OK</v>
      </c>
    </row>
    <row r="64" spans="1:16" s="17" customFormat="1" ht="45" x14ac:dyDescent="0.2">
      <c r="A64" s="40" t="s">
        <v>140</v>
      </c>
      <c r="B64" s="58" t="s">
        <v>38</v>
      </c>
      <c r="C64" s="50" t="s">
        <v>141</v>
      </c>
      <c r="D64" s="60" t="s">
        <v>142</v>
      </c>
      <c r="E64" s="41" t="s">
        <v>44</v>
      </c>
      <c r="F64" s="43">
        <v>5.64</v>
      </c>
      <c r="G64" s="44">
        <f t="shared" si="9"/>
        <v>340.27</v>
      </c>
      <c r="H64" s="44">
        <f t="shared" si="10"/>
        <v>1919.12</v>
      </c>
      <c r="I64" s="131"/>
      <c r="J64" s="45">
        <f>IF(I64&gt;G64,"NÃO ATENDE",ROUND(I64*F64,2))</f>
        <v>0</v>
      </c>
      <c r="L64" s="44">
        <v>268.45999999999998</v>
      </c>
      <c r="M64" s="46">
        <f t="shared" si="11"/>
        <v>340.27305000000001</v>
      </c>
      <c r="N64" s="47"/>
      <c r="O64" s="48">
        <f t="shared" si="1"/>
        <v>201.34499999999997</v>
      </c>
      <c r="P64" s="49" t="str">
        <f t="shared" si="2"/>
        <v>OK</v>
      </c>
    </row>
    <row r="65" spans="1:16" s="17" customFormat="1" ht="15.75" x14ac:dyDescent="0.2">
      <c r="A65" s="40"/>
      <c r="B65" s="41"/>
      <c r="C65" s="50"/>
      <c r="D65" s="51" t="s">
        <v>45</v>
      </c>
      <c r="E65" s="41"/>
      <c r="F65" s="52"/>
      <c r="G65" s="44"/>
      <c r="H65" s="26">
        <f>SUM(H53:H64)</f>
        <v>44246.860000000008</v>
      </c>
      <c r="I65" s="25"/>
      <c r="J65" s="26">
        <f>SUM(J53:J64)</f>
        <v>0</v>
      </c>
      <c r="L65" s="53"/>
      <c r="M65" s="54"/>
      <c r="N65" s="47"/>
      <c r="O65" s="48">
        <f t="shared" si="1"/>
        <v>0</v>
      </c>
      <c r="P65" s="49" t="str">
        <f t="shared" si="2"/>
        <v>OK</v>
      </c>
    </row>
    <row r="66" spans="1:16" s="37" customFormat="1" ht="15.75" x14ac:dyDescent="0.2">
      <c r="A66" s="29">
        <v>5</v>
      </c>
      <c r="B66" s="30"/>
      <c r="C66" s="31"/>
      <c r="D66" s="32" t="s">
        <v>143</v>
      </c>
      <c r="E66" s="31"/>
      <c r="F66" s="33"/>
      <c r="G66" s="34"/>
      <c r="H66" s="34"/>
      <c r="I66" s="35"/>
      <c r="J66" s="36"/>
      <c r="L66" s="34"/>
      <c r="M66" s="38"/>
      <c r="N66" s="39"/>
      <c r="O66" s="55">
        <f t="shared" si="1"/>
        <v>0</v>
      </c>
      <c r="P66" s="56" t="str">
        <f t="shared" si="2"/>
        <v>OK</v>
      </c>
    </row>
    <row r="67" spans="1:16" s="17" customFormat="1" ht="75" x14ac:dyDescent="0.2">
      <c r="A67" s="40" t="s">
        <v>144</v>
      </c>
      <c r="B67" s="41" t="s">
        <v>38</v>
      </c>
      <c r="C67" s="50" t="s">
        <v>145</v>
      </c>
      <c r="D67" s="60" t="s">
        <v>146</v>
      </c>
      <c r="E67" s="41" t="s">
        <v>44</v>
      </c>
      <c r="F67" s="43">
        <v>431.19</v>
      </c>
      <c r="G67" s="44">
        <f t="shared" ref="G67:G71" si="12">ROUND(M67,2)</f>
        <v>106.36</v>
      </c>
      <c r="H67" s="44">
        <f t="shared" ref="H67:H71" si="13">ROUND((G67*F67),2)</f>
        <v>45861.37</v>
      </c>
      <c r="I67" s="131"/>
      <c r="J67" s="45">
        <f>IF(I67&gt;G67,"NÃO ATENDE",ROUND(I67*F67,2))</f>
        <v>0</v>
      </c>
      <c r="L67" s="44">
        <f>'[1]Composições SINAPI'!F1375</f>
        <v>83.91</v>
      </c>
      <c r="M67" s="46">
        <f>L67*(1+$C$15)</f>
        <v>106.355925</v>
      </c>
      <c r="N67" s="41"/>
      <c r="O67" s="48">
        <f t="shared" si="1"/>
        <v>62.932499999999997</v>
      </c>
      <c r="P67" s="49" t="str">
        <f t="shared" si="2"/>
        <v>OK</v>
      </c>
    </row>
    <row r="68" spans="1:16" s="17" customFormat="1" ht="45" x14ac:dyDescent="0.2">
      <c r="A68" s="40" t="s">
        <v>147</v>
      </c>
      <c r="B68" s="41" t="s">
        <v>38</v>
      </c>
      <c r="C68" s="41" t="s">
        <v>148</v>
      </c>
      <c r="D68" s="60" t="s">
        <v>149</v>
      </c>
      <c r="E68" s="41" t="s">
        <v>44</v>
      </c>
      <c r="F68" s="43">
        <v>431.19</v>
      </c>
      <c r="G68" s="44">
        <f t="shared" si="12"/>
        <v>20.7</v>
      </c>
      <c r="H68" s="44">
        <f>ROUND((G68*F68),2)</f>
        <v>8925.6299999999992</v>
      </c>
      <c r="I68" s="131"/>
      <c r="J68" s="45">
        <f>IF(I68&gt;G68,"NÃO ATENDE",ROUND(I68*F68,2))</f>
        <v>0</v>
      </c>
      <c r="L68" s="44">
        <v>16.329999999999998</v>
      </c>
      <c r="M68" s="46">
        <f>L68*(1+$C$15)</f>
        <v>20.698274999999999</v>
      </c>
      <c r="N68" s="47"/>
      <c r="O68" s="48">
        <f t="shared" si="1"/>
        <v>12.247499999999999</v>
      </c>
      <c r="P68" s="49" t="str">
        <f t="shared" si="2"/>
        <v>OK</v>
      </c>
    </row>
    <row r="69" spans="1:16" s="17" customFormat="1" ht="30" x14ac:dyDescent="0.2">
      <c r="A69" s="40" t="s">
        <v>150</v>
      </c>
      <c r="B69" s="41" t="s">
        <v>38</v>
      </c>
      <c r="C69" s="50" t="s">
        <v>151</v>
      </c>
      <c r="D69" s="60" t="s">
        <v>152</v>
      </c>
      <c r="E69" s="41" t="s">
        <v>44</v>
      </c>
      <c r="F69" s="43">
        <v>434.21</v>
      </c>
      <c r="G69" s="44">
        <f t="shared" si="12"/>
        <v>253.5</v>
      </c>
      <c r="H69" s="44">
        <f t="shared" si="13"/>
        <v>110072.24</v>
      </c>
      <c r="I69" s="131"/>
      <c r="J69" s="45">
        <f>IF(I69&gt;G69,"NÃO ATENDE",ROUND(I69*F69,2))</f>
        <v>0</v>
      </c>
      <c r="L69" s="44">
        <v>200</v>
      </c>
      <c r="M69" s="46">
        <f>L69*(1+$C$15)</f>
        <v>253.5</v>
      </c>
      <c r="N69" s="47">
        <v>228.03</v>
      </c>
      <c r="O69" s="48">
        <f t="shared" si="1"/>
        <v>150</v>
      </c>
      <c r="P69" s="49" t="str">
        <f t="shared" si="2"/>
        <v>OK</v>
      </c>
    </row>
    <row r="70" spans="1:16" s="17" customFormat="1" ht="30" x14ac:dyDescent="0.2">
      <c r="A70" s="40" t="s">
        <v>153</v>
      </c>
      <c r="B70" s="41" t="s">
        <v>38</v>
      </c>
      <c r="C70" s="50" t="s">
        <v>154</v>
      </c>
      <c r="D70" s="60" t="s">
        <v>155</v>
      </c>
      <c r="E70" s="41" t="s">
        <v>87</v>
      </c>
      <c r="F70" s="43">
        <v>87.1</v>
      </c>
      <c r="G70" s="44">
        <f t="shared" si="12"/>
        <v>36.68</v>
      </c>
      <c r="H70" s="44">
        <f t="shared" si="13"/>
        <v>3194.83</v>
      </c>
      <c r="I70" s="131"/>
      <c r="J70" s="45">
        <f>IF(I70&gt;G70,"NÃO ATENDE",ROUND(I70*F70,2))</f>
        <v>0</v>
      </c>
      <c r="L70" s="44">
        <v>28.94</v>
      </c>
      <c r="M70" s="46">
        <f>L70*(1+$C$15)</f>
        <v>36.681450000000005</v>
      </c>
      <c r="N70" s="48"/>
      <c r="O70" s="48">
        <f t="shared" si="1"/>
        <v>21.705000000000002</v>
      </c>
      <c r="P70" s="49" t="str">
        <f t="shared" si="2"/>
        <v>OK</v>
      </c>
    </row>
    <row r="71" spans="1:16" s="17" customFormat="1" ht="30" x14ac:dyDescent="0.2">
      <c r="A71" s="40" t="s">
        <v>156</v>
      </c>
      <c r="B71" s="41" t="s">
        <v>38</v>
      </c>
      <c r="C71" s="50" t="s">
        <v>157</v>
      </c>
      <c r="D71" s="60" t="s">
        <v>158</v>
      </c>
      <c r="E71" s="41" t="s">
        <v>87</v>
      </c>
      <c r="F71" s="43">
        <v>27.3</v>
      </c>
      <c r="G71" s="44">
        <f t="shared" si="12"/>
        <v>360.91</v>
      </c>
      <c r="H71" s="44">
        <f t="shared" si="13"/>
        <v>9852.84</v>
      </c>
      <c r="I71" s="131"/>
      <c r="J71" s="45">
        <f>IF(I71&gt;G71,"NÃO ATENDE",ROUND(I71*F71,2))</f>
        <v>0</v>
      </c>
      <c r="L71" s="44">
        <f>'[1]Composições SINAPI'!F81</f>
        <v>284.74</v>
      </c>
      <c r="M71" s="46">
        <f>L71*(1+$C$15)</f>
        <v>360.90795000000003</v>
      </c>
      <c r="N71" s="47"/>
      <c r="O71" s="48">
        <f t="shared" si="1"/>
        <v>213.55500000000001</v>
      </c>
      <c r="P71" s="49" t="str">
        <f t="shared" si="2"/>
        <v>OK</v>
      </c>
    </row>
    <row r="72" spans="1:16" s="17" customFormat="1" ht="15.75" x14ac:dyDescent="0.2">
      <c r="A72" s="40"/>
      <c r="B72" s="41"/>
      <c r="C72" s="50"/>
      <c r="D72" s="51" t="s">
        <v>45</v>
      </c>
      <c r="E72" s="41"/>
      <c r="F72" s="52"/>
      <c r="G72" s="44"/>
      <c r="H72" s="26">
        <f>SUM(H67:H71)</f>
        <v>177906.90999999997</v>
      </c>
      <c r="I72" s="25"/>
      <c r="J72" s="26">
        <f>SUM(J67:J71)</f>
        <v>0</v>
      </c>
      <c r="L72" s="53"/>
      <c r="M72" s="54"/>
      <c r="N72" s="47"/>
      <c r="O72" s="48">
        <f t="shared" si="1"/>
        <v>0</v>
      </c>
      <c r="P72" s="49" t="str">
        <f t="shared" si="2"/>
        <v>OK</v>
      </c>
    </row>
    <row r="73" spans="1:16" s="37" customFormat="1" ht="15.75" x14ac:dyDescent="0.2">
      <c r="A73" s="29">
        <v>6</v>
      </c>
      <c r="B73" s="30"/>
      <c r="C73" s="31"/>
      <c r="D73" s="32" t="s">
        <v>159</v>
      </c>
      <c r="E73" s="31"/>
      <c r="F73" s="33"/>
      <c r="G73" s="34"/>
      <c r="H73" s="34"/>
      <c r="I73" s="35"/>
      <c r="J73" s="36"/>
      <c r="L73" s="34"/>
      <c r="M73" s="38"/>
      <c r="N73" s="39"/>
      <c r="O73" s="55">
        <f t="shared" si="1"/>
        <v>0</v>
      </c>
      <c r="P73" s="56" t="str">
        <f t="shared" si="2"/>
        <v>OK</v>
      </c>
    </row>
    <row r="74" spans="1:16" s="17" customFormat="1" ht="30" x14ac:dyDescent="0.2">
      <c r="A74" s="40" t="s">
        <v>160</v>
      </c>
      <c r="B74" s="58" t="s">
        <v>38</v>
      </c>
      <c r="C74" s="50" t="s">
        <v>161</v>
      </c>
      <c r="D74" s="60" t="s">
        <v>162</v>
      </c>
      <c r="E74" s="41" t="s">
        <v>44</v>
      </c>
      <c r="F74" s="43">
        <v>412.5</v>
      </c>
      <c r="G74" s="44">
        <f t="shared" ref="G74:G77" si="14">ROUND(M74,2)</f>
        <v>34.81</v>
      </c>
      <c r="H74" s="44">
        <f t="shared" ref="H74:H77" si="15">ROUND((G74*F74),2)</f>
        <v>14359.13</v>
      </c>
      <c r="I74" s="131"/>
      <c r="J74" s="45">
        <f>IF(I74&gt;G74,"NÃO ATENDE",ROUND(I74*F74,2))</f>
        <v>0</v>
      </c>
      <c r="L74" s="44">
        <v>27.46</v>
      </c>
      <c r="M74" s="46">
        <f>L74*(1+$C$15)</f>
        <v>34.805550000000004</v>
      </c>
      <c r="N74" s="47"/>
      <c r="O74" s="48">
        <f t="shared" si="1"/>
        <v>20.594999999999999</v>
      </c>
      <c r="P74" s="49" t="str">
        <f t="shared" si="2"/>
        <v>OK</v>
      </c>
    </row>
    <row r="75" spans="1:16" s="17" customFormat="1" ht="30" x14ac:dyDescent="0.2">
      <c r="A75" s="40" t="s">
        <v>163</v>
      </c>
      <c r="B75" s="58" t="s">
        <v>38</v>
      </c>
      <c r="C75" s="50" t="s">
        <v>164</v>
      </c>
      <c r="D75" s="60" t="s">
        <v>165</v>
      </c>
      <c r="E75" s="41" t="s">
        <v>87</v>
      </c>
      <c r="F75" s="43">
        <v>332.49</v>
      </c>
      <c r="G75" s="44">
        <f t="shared" si="14"/>
        <v>2.67</v>
      </c>
      <c r="H75" s="44">
        <f t="shared" si="15"/>
        <v>887.75</v>
      </c>
      <c r="I75" s="131"/>
      <c r="J75" s="45">
        <f>IF(I75&gt;G75,"NÃO ATENDE",ROUND(I75*F75,2))</f>
        <v>0</v>
      </c>
      <c r="L75" s="44">
        <v>2.11</v>
      </c>
      <c r="M75" s="46">
        <f>L75*(1+$C$15)</f>
        <v>2.6744249999999998</v>
      </c>
      <c r="N75" s="47"/>
      <c r="O75" s="48">
        <f t="shared" si="1"/>
        <v>1.5825</v>
      </c>
      <c r="P75" s="49" t="str">
        <f t="shared" si="2"/>
        <v>OK</v>
      </c>
    </row>
    <row r="76" spans="1:16" s="17" customFormat="1" ht="15" x14ac:dyDescent="0.2">
      <c r="A76" s="40" t="s">
        <v>166</v>
      </c>
      <c r="B76" s="58" t="s">
        <v>38</v>
      </c>
      <c r="C76" s="61" t="s">
        <v>167</v>
      </c>
      <c r="D76" s="60" t="s">
        <v>168</v>
      </c>
      <c r="E76" s="41" t="s">
        <v>44</v>
      </c>
      <c r="F76" s="43">
        <v>412.5</v>
      </c>
      <c r="G76" s="44">
        <f t="shared" si="14"/>
        <v>13.83</v>
      </c>
      <c r="H76" s="44">
        <f t="shared" si="15"/>
        <v>5704.88</v>
      </c>
      <c r="I76" s="131"/>
      <c r="J76" s="45">
        <f>IF(I76&gt;G76,"NÃO ATENDE",ROUND(I76*F76,2))</f>
        <v>0</v>
      </c>
      <c r="L76" s="44">
        <f>'[1]Composições SINAPI'!F120</f>
        <v>10.91</v>
      </c>
      <c r="M76" s="46">
        <f>L76*(1+$C$15)</f>
        <v>13.828425000000001</v>
      </c>
      <c r="N76" s="47"/>
      <c r="O76" s="48"/>
      <c r="P76" s="49"/>
    </row>
    <row r="77" spans="1:16" s="17" customFormat="1" ht="30" x14ac:dyDescent="0.2">
      <c r="A77" s="40" t="s">
        <v>169</v>
      </c>
      <c r="B77" s="58" t="s">
        <v>38</v>
      </c>
      <c r="C77" s="50" t="s">
        <v>170</v>
      </c>
      <c r="D77" s="60" t="s">
        <v>171</v>
      </c>
      <c r="E77" s="41" t="s">
        <v>44</v>
      </c>
      <c r="F77" s="43">
        <v>412.5</v>
      </c>
      <c r="G77" s="44">
        <f t="shared" si="14"/>
        <v>11.55</v>
      </c>
      <c r="H77" s="44">
        <f t="shared" si="15"/>
        <v>4764.38</v>
      </c>
      <c r="I77" s="131"/>
      <c r="J77" s="45">
        <f>IF(I77&gt;G77,"NÃO ATENDE",ROUND(I77*F77,2))</f>
        <v>0</v>
      </c>
      <c r="L77" s="44">
        <v>12.03</v>
      </c>
      <c r="M77" s="46">
        <v>11.55</v>
      </c>
      <c r="N77" s="47"/>
      <c r="O77" s="48"/>
      <c r="P77" s="49"/>
    </row>
    <row r="78" spans="1:16" s="17" customFormat="1" ht="15.75" x14ac:dyDescent="0.2">
      <c r="A78" s="40"/>
      <c r="B78" s="41"/>
      <c r="C78" s="50"/>
      <c r="D78" s="51" t="s">
        <v>45</v>
      </c>
      <c r="E78" s="41"/>
      <c r="F78" s="52"/>
      <c r="G78" s="44"/>
      <c r="H78" s="26">
        <f>SUM(H74:H77)</f>
        <v>25716.14</v>
      </c>
      <c r="I78" s="25"/>
      <c r="J78" s="26">
        <f>SUM(J74:J77)</f>
        <v>0</v>
      </c>
      <c r="L78" s="53"/>
      <c r="M78" s="54"/>
      <c r="N78" s="47"/>
      <c r="O78" s="48">
        <f t="shared" si="1"/>
        <v>0</v>
      </c>
      <c r="P78" s="49" t="str">
        <f t="shared" si="2"/>
        <v>OK</v>
      </c>
    </row>
    <row r="79" spans="1:16" s="37" customFormat="1" ht="15.75" x14ac:dyDescent="0.2">
      <c r="A79" s="29">
        <v>7</v>
      </c>
      <c r="B79" s="30"/>
      <c r="C79" s="31"/>
      <c r="D79" s="32" t="s">
        <v>172</v>
      </c>
      <c r="E79" s="31"/>
      <c r="F79" s="33"/>
      <c r="G79" s="34"/>
      <c r="H79" s="34"/>
      <c r="I79" s="35"/>
      <c r="J79" s="36"/>
      <c r="L79" s="34"/>
      <c r="M79" s="38"/>
      <c r="N79" s="39"/>
      <c r="O79" s="55">
        <f t="shared" si="1"/>
        <v>0</v>
      </c>
      <c r="P79" s="56" t="str">
        <f t="shared" si="2"/>
        <v>OK</v>
      </c>
    </row>
    <row r="80" spans="1:16" s="17" customFormat="1" ht="60" x14ac:dyDescent="0.2">
      <c r="A80" s="40" t="s">
        <v>173</v>
      </c>
      <c r="B80" s="41" t="s">
        <v>38</v>
      </c>
      <c r="C80" s="50" t="s">
        <v>174</v>
      </c>
      <c r="D80" s="60" t="s">
        <v>175</v>
      </c>
      <c r="E80" s="41" t="s">
        <v>44</v>
      </c>
      <c r="F80" s="43">
        <v>861.71</v>
      </c>
      <c r="G80" s="44">
        <f t="shared" ref="G80:G92" si="16">ROUND(M80,2)</f>
        <v>3.4</v>
      </c>
      <c r="H80" s="44">
        <f t="shared" ref="H80:H92" si="17">ROUND((G80*F80),2)</f>
        <v>2929.81</v>
      </c>
      <c r="I80" s="131"/>
      <c r="J80" s="45">
        <f>IF(I80&gt;G80,"NÃO ATENDE",ROUND(I80*F80,2))</f>
        <v>0</v>
      </c>
      <c r="L80" s="44">
        <v>2.68</v>
      </c>
      <c r="M80" s="46">
        <f t="shared" ref="M80:M92" si="18">L80*(1+$C$15)</f>
        <v>3.3969000000000005</v>
      </c>
      <c r="N80" s="47"/>
      <c r="O80" s="48">
        <f t="shared" si="1"/>
        <v>2.0100000000000002</v>
      </c>
      <c r="P80" s="49" t="str">
        <f t="shared" si="2"/>
        <v>OK</v>
      </c>
    </row>
    <row r="81" spans="1:16" s="17" customFormat="1" ht="60" x14ac:dyDescent="0.2">
      <c r="A81" s="40" t="s">
        <v>176</v>
      </c>
      <c r="B81" s="41" t="s">
        <v>38</v>
      </c>
      <c r="C81" s="50" t="s">
        <v>177</v>
      </c>
      <c r="D81" s="60" t="s">
        <v>178</v>
      </c>
      <c r="E81" s="41" t="s">
        <v>44</v>
      </c>
      <c r="F81" s="43">
        <v>350.34</v>
      </c>
      <c r="G81" s="44">
        <f t="shared" si="16"/>
        <v>6.06</v>
      </c>
      <c r="H81" s="44">
        <f t="shared" si="17"/>
        <v>2123.06</v>
      </c>
      <c r="I81" s="131"/>
      <c r="J81" s="45">
        <f>IF(I81&gt;G81,"NÃO ATENDE",ROUND(I81*F81,2))</f>
        <v>0</v>
      </c>
      <c r="L81" s="44">
        <v>4.78</v>
      </c>
      <c r="M81" s="46">
        <f t="shared" si="18"/>
        <v>6.058650000000001</v>
      </c>
      <c r="N81" s="47"/>
      <c r="O81" s="48">
        <f t="shared" si="1"/>
        <v>3.585</v>
      </c>
      <c r="P81" s="49" t="str">
        <f t="shared" si="2"/>
        <v>OK</v>
      </c>
    </row>
    <row r="82" spans="1:16" s="17" customFormat="1" ht="60" x14ac:dyDescent="0.2">
      <c r="A82" s="40" t="s">
        <v>179</v>
      </c>
      <c r="B82" s="41" t="s">
        <v>38</v>
      </c>
      <c r="C82" s="50" t="s">
        <v>180</v>
      </c>
      <c r="D82" s="60" t="s">
        <v>181</v>
      </c>
      <c r="E82" s="41" t="s">
        <v>44</v>
      </c>
      <c r="F82" s="43">
        <v>174.58</v>
      </c>
      <c r="G82" s="44">
        <f t="shared" si="16"/>
        <v>7.62</v>
      </c>
      <c r="H82" s="44">
        <f t="shared" si="17"/>
        <v>1330.3</v>
      </c>
      <c r="I82" s="131"/>
      <c r="J82" s="45">
        <f>IF(I82&gt;G82,"NÃO ATENDE",ROUND(I82*F82,2))</f>
        <v>0</v>
      </c>
      <c r="L82" s="44">
        <v>6.01</v>
      </c>
      <c r="M82" s="46">
        <f t="shared" si="18"/>
        <v>7.6176750000000002</v>
      </c>
      <c r="N82" s="47"/>
      <c r="O82" s="48">
        <f t="shared" si="1"/>
        <v>4.5075000000000003</v>
      </c>
      <c r="P82" s="49" t="str">
        <f t="shared" si="2"/>
        <v>OK</v>
      </c>
    </row>
    <row r="83" spans="1:16" s="17" customFormat="1" ht="75" x14ac:dyDescent="0.2">
      <c r="A83" s="40" t="s">
        <v>182</v>
      </c>
      <c r="B83" s="41" t="s">
        <v>38</v>
      </c>
      <c r="C83" s="50" t="s">
        <v>183</v>
      </c>
      <c r="D83" s="60" t="s">
        <v>184</v>
      </c>
      <c r="E83" s="41" t="s">
        <v>44</v>
      </c>
      <c r="F83" s="43">
        <v>80.28</v>
      </c>
      <c r="G83" s="44">
        <f t="shared" si="16"/>
        <v>34.869999999999997</v>
      </c>
      <c r="H83" s="44">
        <f t="shared" si="17"/>
        <v>2799.36</v>
      </c>
      <c r="I83" s="131"/>
      <c r="J83" s="45">
        <f>IF(I83&gt;G83,"NÃO ATENDE",ROUND(I83*F83,2))</f>
        <v>0</v>
      </c>
      <c r="L83" s="44">
        <v>27.51</v>
      </c>
      <c r="M83" s="46">
        <f t="shared" si="18"/>
        <v>34.868925000000004</v>
      </c>
      <c r="N83" s="47"/>
      <c r="O83" s="48">
        <f t="shared" si="1"/>
        <v>20.6325</v>
      </c>
      <c r="P83" s="49" t="str">
        <f t="shared" si="2"/>
        <v>OK</v>
      </c>
    </row>
    <row r="84" spans="1:16" s="17" customFormat="1" ht="75" x14ac:dyDescent="0.2">
      <c r="A84" s="40" t="s">
        <v>185</v>
      </c>
      <c r="B84" s="41" t="s">
        <v>38</v>
      </c>
      <c r="C84" s="50" t="s">
        <v>186</v>
      </c>
      <c r="D84" s="60" t="s">
        <v>187</v>
      </c>
      <c r="E84" s="41" t="s">
        <v>44</v>
      </c>
      <c r="F84" s="43">
        <v>94.37</v>
      </c>
      <c r="G84" s="44">
        <f t="shared" si="16"/>
        <v>30.29</v>
      </c>
      <c r="H84" s="44">
        <f t="shared" si="17"/>
        <v>2858.47</v>
      </c>
      <c r="I84" s="131"/>
      <c r="J84" s="45">
        <f>IF(I84&gt;G84,"NÃO ATENDE",ROUND(I84*F84,2))</f>
        <v>0</v>
      </c>
      <c r="L84" s="44">
        <v>23.9</v>
      </c>
      <c r="M84" s="46">
        <f t="shared" si="18"/>
        <v>30.29325</v>
      </c>
      <c r="N84" s="47"/>
      <c r="O84" s="48">
        <f t="shared" si="1"/>
        <v>17.924999999999997</v>
      </c>
      <c r="P84" s="49" t="str">
        <f t="shared" si="2"/>
        <v>OK</v>
      </c>
    </row>
    <row r="85" spans="1:16" s="17" customFormat="1" ht="75" x14ac:dyDescent="0.2">
      <c r="A85" s="40" t="s">
        <v>188</v>
      </c>
      <c r="B85" s="41" t="s">
        <v>38</v>
      </c>
      <c r="C85" s="50" t="s">
        <v>189</v>
      </c>
      <c r="D85" s="60" t="s">
        <v>190</v>
      </c>
      <c r="E85" s="41" t="s">
        <v>44</v>
      </c>
      <c r="F85" s="43">
        <v>277.42</v>
      </c>
      <c r="G85" s="44">
        <f t="shared" si="16"/>
        <v>26.92</v>
      </c>
      <c r="H85" s="44">
        <f t="shared" si="17"/>
        <v>7468.15</v>
      </c>
      <c r="I85" s="131"/>
      <c r="J85" s="45">
        <f>IF(I85&gt;G85,"NÃO ATENDE",ROUND(I85*F85,2))</f>
        <v>0</v>
      </c>
      <c r="L85" s="44">
        <v>21.24</v>
      </c>
      <c r="M85" s="46">
        <f t="shared" si="18"/>
        <v>26.921700000000001</v>
      </c>
      <c r="N85" s="47"/>
      <c r="O85" s="48">
        <f t="shared" si="1"/>
        <v>15.93</v>
      </c>
      <c r="P85" s="49" t="str">
        <f t="shared" si="2"/>
        <v>OK</v>
      </c>
    </row>
    <row r="86" spans="1:16" s="17" customFormat="1" ht="75" x14ac:dyDescent="0.2">
      <c r="A86" s="40" t="s">
        <v>191</v>
      </c>
      <c r="B86" s="41" t="s">
        <v>38</v>
      </c>
      <c r="C86" s="50" t="s">
        <v>192</v>
      </c>
      <c r="D86" s="60" t="s">
        <v>193</v>
      </c>
      <c r="E86" s="41" t="s">
        <v>44</v>
      </c>
      <c r="F86" s="43">
        <v>409.64</v>
      </c>
      <c r="G86" s="44">
        <f t="shared" si="16"/>
        <v>31.5</v>
      </c>
      <c r="H86" s="44">
        <f t="shared" si="17"/>
        <v>12903.66</v>
      </c>
      <c r="I86" s="131"/>
      <c r="J86" s="45">
        <f>IF(I86&gt;G86,"NÃO ATENDE",ROUND(I86*F86,2))</f>
        <v>0</v>
      </c>
      <c r="L86" s="44">
        <v>24.85</v>
      </c>
      <c r="M86" s="46">
        <f t="shared" si="18"/>
        <v>31.497375000000005</v>
      </c>
      <c r="N86" s="47"/>
      <c r="O86" s="48">
        <f t="shared" si="1"/>
        <v>18.637500000000003</v>
      </c>
      <c r="P86" s="49" t="str">
        <f t="shared" si="2"/>
        <v>OK</v>
      </c>
    </row>
    <row r="87" spans="1:16" s="17" customFormat="1" ht="60" x14ac:dyDescent="0.2">
      <c r="A87" s="40" t="s">
        <v>194</v>
      </c>
      <c r="B87" s="41" t="s">
        <v>38</v>
      </c>
      <c r="C87" s="50" t="s">
        <v>195</v>
      </c>
      <c r="D87" s="60" t="s">
        <v>196</v>
      </c>
      <c r="E87" s="41" t="s">
        <v>44</v>
      </c>
      <c r="F87" s="43">
        <v>174.58</v>
      </c>
      <c r="G87" s="44">
        <f t="shared" si="16"/>
        <v>52.07</v>
      </c>
      <c r="H87" s="44">
        <f t="shared" si="17"/>
        <v>9090.3799999999992</v>
      </c>
      <c r="I87" s="131"/>
      <c r="J87" s="45">
        <f>IF(I87&gt;G87,"NÃO ATENDE",ROUND(I87*F87,2))</f>
        <v>0</v>
      </c>
      <c r="L87" s="44">
        <v>41.08</v>
      </c>
      <c r="M87" s="46">
        <f t="shared" si="18"/>
        <v>52.068899999999999</v>
      </c>
      <c r="N87" s="47"/>
      <c r="O87" s="48">
        <f t="shared" si="1"/>
        <v>30.81</v>
      </c>
      <c r="P87" s="49" t="str">
        <f t="shared" si="2"/>
        <v>OK</v>
      </c>
    </row>
    <row r="88" spans="1:16" s="17" customFormat="1" ht="60" x14ac:dyDescent="0.2">
      <c r="A88" s="40" t="s">
        <v>197</v>
      </c>
      <c r="B88" s="41" t="s">
        <v>38</v>
      </c>
      <c r="C88" s="50" t="s">
        <v>198</v>
      </c>
      <c r="D88" s="60" t="s">
        <v>199</v>
      </c>
      <c r="E88" s="41" t="s">
        <v>44</v>
      </c>
      <c r="F88" s="43">
        <v>350.34</v>
      </c>
      <c r="G88" s="44">
        <f t="shared" si="16"/>
        <v>32.94</v>
      </c>
      <c r="H88" s="44">
        <f t="shared" si="17"/>
        <v>11540.2</v>
      </c>
      <c r="I88" s="131"/>
      <c r="J88" s="45">
        <f>IF(I88&gt;G88,"NÃO ATENDE",ROUND(I88*F88,2))</f>
        <v>0</v>
      </c>
      <c r="L88" s="44">
        <v>25.99</v>
      </c>
      <c r="M88" s="46">
        <f t="shared" si="18"/>
        <v>32.942324999999997</v>
      </c>
      <c r="N88" s="47"/>
      <c r="O88" s="48">
        <f t="shared" si="1"/>
        <v>19.4925</v>
      </c>
      <c r="P88" s="49" t="str">
        <f t="shared" si="2"/>
        <v>OK</v>
      </c>
    </row>
    <row r="89" spans="1:16" s="17" customFormat="1" ht="60" x14ac:dyDescent="0.2">
      <c r="A89" s="40" t="s">
        <v>200</v>
      </c>
      <c r="B89" s="41" t="s">
        <v>38</v>
      </c>
      <c r="C89" s="50" t="s">
        <v>201</v>
      </c>
      <c r="D89" s="60" t="s">
        <v>202</v>
      </c>
      <c r="E89" s="41" t="s">
        <v>44</v>
      </c>
      <c r="F89" s="43">
        <v>30.58</v>
      </c>
      <c r="G89" s="44">
        <f t="shared" si="16"/>
        <v>63.98</v>
      </c>
      <c r="H89" s="44">
        <f t="shared" si="17"/>
        <v>1956.51</v>
      </c>
      <c r="I89" s="131"/>
      <c r="J89" s="45">
        <f>IF(I89&gt;G89,"NÃO ATENDE",ROUND(I89*F89,2))</f>
        <v>0</v>
      </c>
      <c r="L89" s="44">
        <v>50.48</v>
      </c>
      <c r="M89" s="46">
        <f t="shared" si="18"/>
        <v>63.983400000000003</v>
      </c>
      <c r="N89" s="47"/>
      <c r="O89" s="48">
        <f t="shared" si="1"/>
        <v>37.86</v>
      </c>
      <c r="P89" s="49" t="str">
        <f t="shared" si="2"/>
        <v>OK</v>
      </c>
    </row>
    <row r="90" spans="1:16" s="17" customFormat="1" ht="60" x14ac:dyDescent="0.2">
      <c r="A90" s="40" t="s">
        <v>203</v>
      </c>
      <c r="B90" s="41" t="s">
        <v>38</v>
      </c>
      <c r="C90" s="50" t="s">
        <v>204</v>
      </c>
      <c r="D90" s="60" t="s">
        <v>205</v>
      </c>
      <c r="E90" s="41" t="s">
        <v>44</v>
      </c>
      <c r="F90" s="43">
        <v>80.28</v>
      </c>
      <c r="G90" s="44">
        <f t="shared" si="16"/>
        <v>74.209999999999994</v>
      </c>
      <c r="H90" s="44">
        <f t="shared" si="17"/>
        <v>5957.58</v>
      </c>
      <c r="I90" s="131"/>
      <c r="J90" s="45">
        <f>IF(I90&gt;G90,"NÃO ATENDE",ROUND(I90*F90,2))</f>
        <v>0</v>
      </c>
      <c r="L90" s="44">
        <v>58.55</v>
      </c>
      <c r="M90" s="46">
        <f t="shared" si="18"/>
        <v>74.212125</v>
      </c>
      <c r="N90" s="47"/>
      <c r="O90" s="48">
        <f t="shared" si="1"/>
        <v>43.912499999999994</v>
      </c>
      <c r="P90" s="49" t="str">
        <f t="shared" si="2"/>
        <v>OK</v>
      </c>
    </row>
    <row r="91" spans="1:16" s="17" customFormat="1" ht="60" x14ac:dyDescent="0.2">
      <c r="A91" s="40" t="s">
        <v>206</v>
      </c>
      <c r="B91" s="41" t="s">
        <v>38</v>
      </c>
      <c r="C91" s="50" t="s">
        <v>207</v>
      </c>
      <c r="D91" s="60" t="s">
        <v>208</v>
      </c>
      <c r="E91" s="41" t="s">
        <v>44</v>
      </c>
      <c r="F91" s="43">
        <v>371.79</v>
      </c>
      <c r="G91" s="44">
        <f t="shared" si="16"/>
        <v>63.46</v>
      </c>
      <c r="H91" s="44">
        <f t="shared" si="17"/>
        <v>23593.79</v>
      </c>
      <c r="I91" s="131"/>
      <c r="J91" s="45">
        <f>IF(I91&gt;G91,"NÃO ATENDE",ROUND(I91*F91,2))</f>
        <v>0</v>
      </c>
      <c r="L91" s="44">
        <v>50.07</v>
      </c>
      <c r="M91" s="46">
        <f t="shared" si="18"/>
        <v>63.463725000000004</v>
      </c>
      <c r="N91" s="47"/>
      <c r="O91" s="48">
        <f t="shared" ref="O91:O157" si="19">0.75*L91</f>
        <v>37.552500000000002</v>
      </c>
      <c r="P91" s="49" t="str">
        <f t="shared" ref="P91:P157" si="20">IF(L91&gt;=O91,"OK","REVER")</f>
        <v>OK</v>
      </c>
    </row>
    <row r="92" spans="1:16" s="17" customFormat="1" ht="45" x14ac:dyDescent="0.2">
      <c r="A92" s="40" t="s">
        <v>209</v>
      </c>
      <c r="B92" s="41" t="s">
        <v>38</v>
      </c>
      <c r="C92" s="50" t="s">
        <v>210</v>
      </c>
      <c r="D92" s="60" t="s">
        <v>211</v>
      </c>
      <c r="E92" s="41" t="s">
        <v>44</v>
      </c>
      <c r="F92" s="43">
        <v>40.07</v>
      </c>
      <c r="G92" s="44">
        <f t="shared" si="16"/>
        <v>87.09</v>
      </c>
      <c r="H92" s="44">
        <f t="shared" si="17"/>
        <v>3489.7</v>
      </c>
      <c r="I92" s="131"/>
      <c r="J92" s="45">
        <f>IF(I92&gt;G92,"NÃO ATENDE",ROUND(I92*F92,2))</f>
        <v>0</v>
      </c>
      <c r="L92" s="44">
        <f>'[1]Composições SINAPI'!F159</f>
        <v>68.709999999999994</v>
      </c>
      <c r="M92" s="46">
        <f t="shared" si="18"/>
        <v>87.089924999999994</v>
      </c>
      <c r="N92" s="47"/>
      <c r="O92" s="48">
        <f t="shared" si="19"/>
        <v>51.532499999999999</v>
      </c>
      <c r="P92" s="49" t="str">
        <f t="shared" si="20"/>
        <v>OK</v>
      </c>
    </row>
    <row r="93" spans="1:16" s="17" customFormat="1" ht="15.75" x14ac:dyDescent="0.2">
      <c r="A93" s="40"/>
      <c r="B93" s="41"/>
      <c r="C93" s="50"/>
      <c r="D93" s="51" t="s">
        <v>45</v>
      </c>
      <c r="E93" s="41"/>
      <c r="F93" s="52"/>
      <c r="G93" s="44"/>
      <c r="H93" s="26">
        <f>SUM(H80:H92)</f>
        <v>88040.97</v>
      </c>
      <c r="I93" s="25"/>
      <c r="J93" s="26">
        <f>SUM(J80:J92)</f>
        <v>0</v>
      </c>
      <c r="L93" s="53"/>
      <c r="M93" s="54"/>
      <c r="N93" s="47"/>
      <c r="O93" s="48">
        <f t="shared" si="19"/>
        <v>0</v>
      </c>
      <c r="P93" s="49" t="str">
        <f t="shared" si="20"/>
        <v>OK</v>
      </c>
    </row>
    <row r="94" spans="1:16" s="37" customFormat="1" ht="15.75" x14ac:dyDescent="0.2">
      <c r="A94" s="29">
        <v>8</v>
      </c>
      <c r="B94" s="30"/>
      <c r="C94" s="31"/>
      <c r="D94" s="32" t="s">
        <v>212</v>
      </c>
      <c r="E94" s="31"/>
      <c r="F94" s="33"/>
      <c r="G94" s="34"/>
      <c r="H94" s="34"/>
      <c r="I94" s="35"/>
      <c r="J94" s="36"/>
      <c r="L94" s="34"/>
      <c r="M94" s="38"/>
      <c r="N94" s="39"/>
      <c r="O94" s="55">
        <f t="shared" si="19"/>
        <v>0</v>
      </c>
      <c r="P94" s="56" t="str">
        <f t="shared" si="20"/>
        <v>OK</v>
      </c>
    </row>
    <row r="95" spans="1:16" s="17" customFormat="1" ht="60" x14ac:dyDescent="0.2">
      <c r="A95" s="40" t="s">
        <v>213</v>
      </c>
      <c r="B95" s="58" t="s">
        <v>38</v>
      </c>
      <c r="C95" s="50" t="s">
        <v>214</v>
      </c>
      <c r="D95" s="60" t="s">
        <v>215</v>
      </c>
      <c r="E95" s="41" t="s">
        <v>44</v>
      </c>
      <c r="F95" s="43">
        <v>412.5</v>
      </c>
      <c r="G95" s="44">
        <f t="shared" ref="G95:G104" si="21">ROUND(M95,2)</f>
        <v>33.04</v>
      </c>
      <c r="H95" s="44">
        <f t="shared" ref="H95:H104" si="22">ROUND((G95*F95),2)</f>
        <v>13629</v>
      </c>
      <c r="I95" s="132"/>
      <c r="J95" s="45">
        <f>IF(I95&gt;G95,"NÃO ATENDE",ROUND(I95*F95,2))</f>
        <v>0</v>
      </c>
      <c r="L95" s="44">
        <v>26.07</v>
      </c>
      <c r="M95" s="46">
        <f t="shared" ref="M95:M104" si="23">L95*(1+$C$15)</f>
        <v>33.043725000000002</v>
      </c>
      <c r="N95" s="47"/>
      <c r="O95" s="48">
        <f t="shared" si="19"/>
        <v>19.552500000000002</v>
      </c>
      <c r="P95" s="49" t="str">
        <f t="shared" si="20"/>
        <v>OK</v>
      </c>
    </row>
    <row r="96" spans="1:16" s="17" customFormat="1" ht="45" x14ac:dyDescent="0.2">
      <c r="A96" s="40" t="s">
        <v>216</v>
      </c>
      <c r="B96" s="58" t="s">
        <v>38</v>
      </c>
      <c r="C96" s="50" t="s">
        <v>217</v>
      </c>
      <c r="D96" s="60" t="s">
        <v>218</v>
      </c>
      <c r="E96" s="41" t="s">
        <v>44</v>
      </c>
      <c r="F96" s="43">
        <v>3.75</v>
      </c>
      <c r="G96" s="44">
        <f t="shared" si="21"/>
        <v>58.44</v>
      </c>
      <c r="H96" s="44">
        <f t="shared" si="22"/>
        <v>219.15</v>
      </c>
      <c r="I96" s="132"/>
      <c r="J96" s="45">
        <f>IF(I96&gt;G96,"NÃO ATENDE",ROUND(I96*F96,2))</f>
        <v>0</v>
      </c>
      <c r="L96" s="44">
        <v>46.11</v>
      </c>
      <c r="M96" s="46">
        <f t="shared" si="23"/>
        <v>58.444425000000003</v>
      </c>
      <c r="N96" s="47"/>
      <c r="O96" s="48">
        <f t="shared" si="19"/>
        <v>34.582499999999996</v>
      </c>
      <c r="P96" s="49" t="str">
        <f t="shared" si="20"/>
        <v>OK</v>
      </c>
    </row>
    <row r="97" spans="1:16" s="17" customFormat="1" ht="45" x14ac:dyDescent="0.2">
      <c r="A97" s="40" t="s">
        <v>219</v>
      </c>
      <c r="B97" s="58" t="s">
        <v>38</v>
      </c>
      <c r="C97" s="50" t="s">
        <v>220</v>
      </c>
      <c r="D97" s="60" t="s">
        <v>221</v>
      </c>
      <c r="E97" s="41" t="s">
        <v>44</v>
      </c>
      <c r="F97" s="43">
        <v>33.25</v>
      </c>
      <c r="G97" s="44">
        <f t="shared" si="21"/>
        <v>40.61</v>
      </c>
      <c r="H97" s="44">
        <f t="shared" si="22"/>
        <v>1350.28</v>
      </c>
      <c r="I97" s="132"/>
      <c r="J97" s="45">
        <f>IF(I97&gt;G97,"NÃO ATENDE",ROUND(I97*F97,2))</f>
        <v>0</v>
      </c>
      <c r="L97" s="44">
        <v>32.04</v>
      </c>
      <c r="M97" s="46">
        <f t="shared" si="23"/>
        <v>40.610700000000001</v>
      </c>
      <c r="N97" s="47"/>
      <c r="O97" s="48">
        <f t="shared" si="19"/>
        <v>24.03</v>
      </c>
      <c r="P97" s="49" t="str">
        <f t="shared" si="20"/>
        <v>OK</v>
      </c>
    </row>
    <row r="98" spans="1:16" s="17" customFormat="1" ht="30" x14ac:dyDescent="0.2">
      <c r="A98" s="40" t="s">
        <v>222</v>
      </c>
      <c r="B98" s="58" t="s">
        <v>38</v>
      </c>
      <c r="C98" s="50" t="s">
        <v>223</v>
      </c>
      <c r="D98" s="60" t="s">
        <v>224</v>
      </c>
      <c r="E98" s="41" t="s">
        <v>44</v>
      </c>
      <c r="F98" s="43">
        <v>375.5</v>
      </c>
      <c r="G98" s="44">
        <f t="shared" si="21"/>
        <v>75.16</v>
      </c>
      <c r="H98" s="44">
        <f t="shared" si="22"/>
        <v>28222.58</v>
      </c>
      <c r="I98" s="132"/>
      <c r="J98" s="45">
        <f>IF(I98&gt;G98,"NÃO ATENDE",ROUND(I98*F98,2))</f>
        <v>0</v>
      </c>
      <c r="L98" s="44">
        <v>59.3</v>
      </c>
      <c r="M98" s="46">
        <f t="shared" si="23"/>
        <v>75.162750000000003</v>
      </c>
      <c r="N98" s="47"/>
      <c r="O98" s="48">
        <f t="shared" si="19"/>
        <v>44.474999999999994</v>
      </c>
      <c r="P98" s="49" t="str">
        <f t="shared" si="20"/>
        <v>OK</v>
      </c>
    </row>
    <row r="99" spans="1:16" s="17" customFormat="1" ht="30" x14ac:dyDescent="0.2">
      <c r="A99" s="40" t="s">
        <v>225</v>
      </c>
      <c r="B99" s="58" t="s">
        <v>38</v>
      </c>
      <c r="C99" s="50" t="s">
        <v>226</v>
      </c>
      <c r="D99" s="60" t="s">
        <v>227</v>
      </c>
      <c r="E99" s="41" t="s">
        <v>87</v>
      </c>
      <c r="F99" s="43">
        <v>117.72</v>
      </c>
      <c r="G99" s="44">
        <f t="shared" si="21"/>
        <v>27.87</v>
      </c>
      <c r="H99" s="44">
        <f t="shared" si="22"/>
        <v>3280.86</v>
      </c>
      <c r="I99" s="132"/>
      <c r="J99" s="45">
        <f>IF(I99&gt;G99,"NÃO ATENDE",ROUND(I99*F99,2))</f>
        <v>0</v>
      </c>
      <c r="L99" s="44">
        <v>21.99</v>
      </c>
      <c r="M99" s="46">
        <f t="shared" si="23"/>
        <v>27.872325</v>
      </c>
      <c r="N99" s="47"/>
      <c r="O99" s="48">
        <f t="shared" si="19"/>
        <v>16.4925</v>
      </c>
      <c r="P99" s="49" t="str">
        <f t="shared" si="20"/>
        <v>OK</v>
      </c>
    </row>
    <row r="100" spans="1:16" s="17" customFormat="1" ht="30" x14ac:dyDescent="0.2">
      <c r="A100" s="40" t="s">
        <v>228</v>
      </c>
      <c r="B100" s="58" t="s">
        <v>38</v>
      </c>
      <c r="C100" s="50" t="s">
        <v>229</v>
      </c>
      <c r="D100" s="60" t="s">
        <v>230</v>
      </c>
      <c r="E100" s="41" t="s">
        <v>87</v>
      </c>
      <c r="F100" s="43">
        <v>2.6</v>
      </c>
      <c r="G100" s="44">
        <f t="shared" si="21"/>
        <v>58.58</v>
      </c>
      <c r="H100" s="44">
        <f t="shared" si="22"/>
        <v>152.31</v>
      </c>
      <c r="I100" s="132"/>
      <c r="J100" s="45">
        <f>IF(I100&gt;G100,"NÃO ATENDE",ROUND(I100*F100,2))</f>
        <v>0</v>
      </c>
      <c r="L100" s="44">
        <v>46.22</v>
      </c>
      <c r="M100" s="46">
        <f t="shared" si="23"/>
        <v>58.583850000000005</v>
      </c>
      <c r="N100" s="47"/>
      <c r="O100" s="48">
        <f t="shared" si="19"/>
        <v>34.664999999999999</v>
      </c>
      <c r="P100" s="49" t="str">
        <f t="shared" si="20"/>
        <v>OK</v>
      </c>
    </row>
    <row r="101" spans="1:16" s="17" customFormat="1" ht="45" x14ac:dyDescent="0.2">
      <c r="A101" s="40" t="s">
        <v>231</v>
      </c>
      <c r="B101" s="58" t="s">
        <v>38</v>
      </c>
      <c r="C101" s="50" t="s">
        <v>232</v>
      </c>
      <c r="D101" s="60" t="s">
        <v>233</v>
      </c>
      <c r="E101" s="41" t="s">
        <v>44</v>
      </c>
      <c r="F101" s="43">
        <v>158</v>
      </c>
      <c r="G101" s="44">
        <f t="shared" si="21"/>
        <v>78.91</v>
      </c>
      <c r="H101" s="44">
        <f t="shared" si="22"/>
        <v>12467.78</v>
      </c>
      <c r="I101" s="132"/>
      <c r="J101" s="45">
        <f>IF(I101&gt;G101,"NÃO ATENDE",ROUND(I101*F101,2))</f>
        <v>0</v>
      </c>
      <c r="L101" s="44">
        <v>62.26</v>
      </c>
      <c r="M101" s="46">
        <f t="shared" si="23"/>
        <v>78.914550000000006</v>
      </c>
      <c r="N101" s="47"/>
      <c r="O101" s="48">
        <f t="shared" si="19"/>
        <v>46.695</v>
      </c>
      <c r="P101" s="49" t="str">
        <f t="shared" si="20"/>
        <v>OK</v>
      </c>
    </row>
    <row r="102" spans="1:16" s="64" customFormat="1" ht="45" x14ac:dyDescent="0.2">
      <c r="A102" s="40" t="s">
        <v>234</v>
      </c>
      <c r="B102" s="58" t="s">
        <v>235</v>
      </c>
      <c r="C102" s="61" t="s">
        <v>236</v>
      </c>
      <c r="D102" s="62" t="s">
        <v>237</v>
      </c>
      <c r="E102" s="58" t="s">
        <v>44</v>
      </c>
      <c r="F102" s="63">
        <v>21.12</v>
      </c>
      <c r="G102" s="53">
        <f t="shared" si="21"/>
        <v>109.2</v>
      </c>
      <c r="H102" s="53">
        <f t="shared" si="22"/>
        <v>2306.3000000000002</v>
      </c>
      <c r="I102" s="132"/>
      <c r="J102" s="45">
        <f>IF(I102&gt;G102,"NÃO ATENDE",ROUND(I102*F102,2))</f>
        <v>0</v>
      </c>
      <c r="L102" s="65">
        <f>'[1]Composições IOPES'!E25</f>
        <v>86.15</v>
      </c>
      <c r="M102" s="54">
        <f t="shared" si="23"/>
        <v>109.19512500000002</v>
      </c>
      <c r="N102" s="66"/>
      <c r="O102" s="67">
        <f t="shared" si="19"/>
        <v>64.612500000000011</v>
      </c>
      <c r="P102" s="68" t="str">
        <f t="shared" si="20"/>
        <v>OK</v>
      </c>
    </row>
    <row r="103" spans="1:16" s="64" customFormat="1" ht="60" x14ac:dyDescent="0.2">
      <c r="A103" s="40" t="s">
        <v>238</v>
      </c>
      <c r="B103" s="58" t="s">
        <v>235</v>
      </c>
      <c r="C103" s="61" t="s">
        <v>239</v>
      </c>
      <c r="D103" s="62" t="s">
        <v>240</v>
      </c>
      <c r="E103" s="58" t="s">
        <v>44</v>
      </c>
      <c r="F103" s="63">
        <v>4</v>
      </c>
      <c r="G103" s="53">
        <f t="shared" si="21"/>
        <v>61.63</v>
      </c>
      <c r="H103" s="53">
        <f t="shared" si="22"/>
        <v>246.52</v>
      </c>
      <c r="I103" s="132"/>
      <c r="J103" s="45">
        <f>IF(I103&gt;G103,"NÃO ATENDE",ROUND(I103*F103,2))</f>
        <v>0</v>
      </c>
      <c r="L103" s="65">
        <f>'[1]Composições IOPES'!E50</f>
        <v>48.62</v>
      </c>
      <c r="M103" s="54">
        <f t="shared" si="23"/>
        <v>61.62585</v>
      </c>
      <c r="N103" s="66"/>
      <c r="O103" s="67">
        <f t="shared" si="19"/>
        <v>36.464999999999996</v>
      </c>
      <c r="P103" s="68" t="str">
        <f t="shared" si="20"/>
        <v>OK</v>
      </c>
    </row>
    <row r="104" spans="1:16" s="64" customFormat="1" ht="60" x14ac:dyDescent="0.2">
      <c r="A104" s="40" t="s">
        <v>241</v>
      </c>
      <c r="B104" s="58" t="s">
        <v>235</v>
      </c>
      <c r="C104" s="61" t="s">
        <v>242</v>
      </c>
      <c r="D104" s="62" t="s">
        <v>243</v>
      </c>
      <c r="E104" s="58" t="s">
        <v>44</v>
      </c>
      <c r="F104" s="63">
        <v>7.16</v>
      </c>
      <c r="G104" s="53">
        <f t="shared" si="21"/>
        <v>61.63</v>
      </c>
      <c r="H104" s="53">
        <f t="shared" si="22"/>
        <v>441.27</v>
      </c>
      <c r="I104" s="132"/>
      <c r="J104" s="45">
        <f>IF(I104&gt;G104,"NÃO ATENDE",ROUND(I104*F104,2))</f>
        <v>0</v>
      </c>
      <c r="L104" s="65">
        <f>'[1]Composições IOPES'!E74</f>
        <v>48.62</v>
      </c>
      <c r="M104" s="54">
        <f t="shared" si="23"/>
        <v>61.62585</v>
      </c>
      <c r="N104" s="66"/>
      <c r="O104" s="67">
        <f t="shared" si="19"/>
        <v>36.464999999999996</v>
      </c>
      <c r="P104" s="68" t="str">
        <f t="shared" si="20"/>
        <v>OK</v>
      </c>
    </row>
    <row r="105" spans="1:16" s="17" customFormat="1" ht="15.75" x14ac:dyDescent="0.2">
      <c r="A105" s="40"/>
      <c r="B105" s="41"/>
      <c r="C105" s="50"/>
      <c r="D105" s="51" t="s">
        <v>45</v>
      </c>
      <c r="E105" s="41"/>
      <c r="F105" s="52"/>
      <c r="G105" s="44"/>
      <c r="H105" s="26">
        <f>SUM(H95:H104)</f>
        <v>62316.049999999996</v>
      </c>
      <c r="I105" s="25"/>
      <c r="J105" s="26">
        <f>SUM(J95:J104)</f>
        <v>0</v>
      </c>
      <c r="L105" s="53"/>
      <c r="M105" s="54"/>
      <c r="N105" s="47"/>
      <c r="O105" s="48">
        <f t="shared" si="19"/>
        <v>0</v>
      </c>
      <c r="P105" s="49" t="str">
        <f t="shared" si="20"/>
        <v>OK</v>
      </c>
    </row>
    <row r="106" spans="1:16" s="37" customFormat="1" ht="15.75" x14ac:dyDescent="0.2">
      <c r="A106" s="29">
        <v>9</v>
      </c>
      <c r="B106" s="30"/>
      <c r="C106" s="31"/>
      <c r="D106" s="32" t="s">
        <v>244</v>
      </c>
      <c r="E106" s="31"/>
      <c r="F106" s="33"/>
      <c r="G106" s="34"/>
      <c r="H106" s="34"/>
      <c r="I106" s="35"/>
      <c r="J106" s="36"/>
      <c r="L106" s="34"/>
      <c r="M106" s="38"/>
      <c r="N106" s="39"/>
      <c r="O106" s="55">
        <f t="shared" si="19"/>
        <v>0</v>
      </c>
      <c r="P106" s="56" t="str">
        <f t="shared" si="20"/>
        <v>OK</v>
      </c>
    </row>
    <row r="107" spans="1:16" s="17" customFormat="1" ht="45" x14ac:dyDescent="0.2">
      <c r="A107" s="40" t="s">
        <v>245</v>
      </c>
      <c r="B107" s="41" t="s">
        <v>38</v>
      </c>
      <c r="C107" s="50" t="s">
        <v>246</v>
      </c>
      <c r="D107" s="60" t="s">
        <v>247</v>
      </c>
      <c r="E107" s="41" t="s">
        <v>248</v>
      </c>
      <c r="F107" s="43">
        <v>2</v>
      </c>
      <c r="G107" s="44">
        <f t="shared" ref="G107:G122" si="24">ROUND(M107,2)</f>
        <v>66.91</v>
      </c>
      <c r="H107" s="53">
        <f t="shared" ref="H107:H122" si="25">ROUND((G107*F107),2)</f>
        <v>133.82</v>
      </c>
      <c r="I107" s="131"/>
      <c r="J107" s="45">
        <f>IF(I107&gt;G107,"NÃO ATENDE",ROUND(I107*F107,2))</f>
        <v>0</v>
      </c>
      <c r="L107" s="44">
        <v>52.79</v>
      </c>
      <c r="M107" s="46">
        <f t="shared" ref="M107:M122" si="26">L107*(1+$C$15)</f>
        <v>66.911325000000005</v>
      </c>
      <c r="N107" s="47"/>
      <c r="O107" s="48">
        <f t="shared" si="19"/>
        <v>39.592500000000001</v>
      </c>
      <c r="P107" s="49" t="str">
        <f t="shared" si="20"/>
        <v>OK</v>
      </c>
    </row>
    <row r="108" spans="1:16" s="17" customFormat="1" ht="45" x14ac:dyDescent="0.2">
      <c r="A108" s="40" t="s">
        <v>249</v>
      </c>
      <c r="B108" s="41" t="s">
        <v>38</v>
      </c>
      <c r="C108" s="50" t="s">
        <v>250</v>
      </c>
      <c r="D108" s="60" t="s">
        <v>251</v>
      </c>
      <c r="E108" s="41" t="s">
        <v>87</v>
      </c>
      <c r="F108" s="43">
        <v>2.91</v>
      </c>
      <c r="G108" s="44">
        <f t="shared" si="24"/>
        <v>18.53</v>
      </c>
      <c r="H108" s="53">
        <f t="shared" si="25"/>
        <v>53.92</v>
      </c>
      <c r="I108" s="131"/>
      <c r="J108" s="45">
        <f>IF(I108&gt;G108,"NÃO ATENDE",ROUND(I108*F108,2))</f>
        <v>0</v>
      </c>
      <c r="L108" s="44">
        <v>14.62</v>
      </c>
      <c r="M108" s="46">
        <f t="shared" si="26"/>
        <v>18.530850000000001</v>
      </c>
      <c r="N108" s="47"/>
      <c r="O108" s="48">
        <f t="shared" si="19"/>
        <v>10.965</v>
      </c>
      <c r="P108" s="49" t="str">
        <f t="shared" si="20"/>
        <v>OK</v>
      </c>
    </row>
    <row r="109" spans="1:16" s="17" customFormat="1" ht="45" x14ac:dyDescent="0.2">
      <c r="A109" s="40" t="s">
        <v>252</v>
      </c>
      <c r="B109" s="41" t="s">
        <v>38</v>
      </c>
      <c r="C109" s="50" t="s">
        <v>253</v>
      </c>
      <c r="D109" s="60" t="s">
        <v>254</v>
      </c>
      <c r="E109" s="41" t="s">
        <v>87</v>
      </c>
      <c r="F109" s="43">
        <v>10.17</v>
      </c>
      <c r="G109" s="44">
        <f t="shared" si="24"/>
        <v>27.75</v>
      </c>
      <c r="H109" s="53">
        <f t="shared" si="25"/>
        <v>282.22000000000003</v>
      </c>
      <c r="I109" s="131"/>
      <c r="J109" s="45">
        <f>IF(I109&gt;G109,"NÃO ATENDE",ROUND(I109*F109,2))</f>
        <v>0</v>
      </c>
      <c r="L109" s="44">
        <v>21.89</v>
      </c>
      <c r="M109" s="46">
        <f t="shared" si="26"/>
        <v>27.745575000000002</v>
      </c>
      <c r="N109" s="47"/>
      <c r="O109" s="48">
        <f t="shared" si="19"/>
        <v>16.4175</v>
      </c>
      <c r="P109" s="49" t="str">
        <f t="shared" si="20"/>
        <v>OK</v>
      </c>
    </row>
    <row r="110" spans="1:16" s="17" customFormat="1" ht="45" x14ac:dyDescent="0.2">
      <c r="A110" s="40" t="s">
        <v>255</v>
      </c>
      <c r="B110" s="41" t="s">
        <v>38</v>
      </c>
      <c r="C110" s="50" t="s">
        <v>256</v>
      </c>
      <c r="D110" s="60" t="s">
        <v>257</v>
      </c>
      <c r="E110" s="41" t="s">
        <v>87</v>
      </c>
      <c r="F110" s="43">
        <v>2.48</v>
      </c>
      <c r="G110" s="44">
        <f t="shared" si="24"/>
        <v>42.02</v>
      </c>
      <c r="H110" s="53">
        <f t="shared" si="25"/>
        <v>104.21</v>
      </c>
      <c r="I110" s="131"/>
      <c r="J110" s="45">
        <f>IF(I110&gt;G110,"NÃO ATENDE",ROUND(I110*F110,2))</f>
        <v>0</v>
      </c>
      <c r="L110" s="44">
        <v>33.15</v>
      </c>
      <c r="M110" s="46">
        <f t="shared" si="26"/>
        <v>42.017625000000002</v>
      </c>
      <c r="N110" s="47"/>
      <c r="O110" s="48">
        <f t="shared" si="19"/>
        <v>24.862499999999997</v>
      </c>
      <c r="P110" s="49" t="str">
        <f t="shared" si="20"/>
        <v>OK</v>
      </c>
    </row>
    <row r="111" spans="1:16" s="17" customFormat="1" ht="45" x14ac:dyDescent="0.2">
      <c r="A111" s="40" t="s">
        <v>258</v>
      </c>
      <c r="B111" s="41" t="s">
        <v>38</v>
      </c>
      <c r="C111" s="50" t="s">
        <v>259</v>
      </c>
      <c r="D111" s="60" t="s">
        <v>260</v>
      </c>
      <c r="E111" s="41" t="s">
        <v>87</v>
      </c>
      <c r="F111" s="43">
        <v>49.05</v>
      </c>
      <c r="G111" s="44">
        <f t="shared" si="24"/>
        <v>53.41</v>
      </c>
      <c r="H111" s="53">
        <f t="shared" si="25"/>
        <v>2619.7600000000002</v>
      </c>
      <c r="I111" s="131"/>
      <c r="J111" s="45">
        <f>IF(I111&gt;G111,"NÃO ATENDE",ROUND(I111*F111,2))</f>
        <v>0</v>
      </c>
      <c r="L111" s="44">
        <v>42.14</v>
      </c>
      <c r="M111" s="46">
        <f t="shared" si="26"/>
        <v>53.412450000000007</v>
      </c>
      <c r="N111" s="47"/>
      <c r="O111" s="48">
        <f t="shared" si="19"/>
        <v>31.605</v>
      </c>
      <c r="P111" s="49" t="str">
        <f t="shared" si="20"/>
        <v>OK</v>
      </c>
    </row>
    <row r="112" spans="1:16" s="17" customFormat="1" ht="30" x14ac:dyDescent="0.2">
      <c r="A112" s="40" t="s">
        <v>261</v>
      </c>
      <c r="B112" s="41" t="s">
        <v>38</v>
      </c>
      <c r="C112" s="50" t="s">
        <v>262</v>
      </c>
      <c r="D112" s="60" t="s">
        <v>263</v>
      </c>
      <c r="E112" s="41" t="s">
        <v>248</v>
      </c>
      <c r="F112" s="43">
        <v>2</v>
      </c>
      <c r="G112" s="44">
        <f t="shared" si="24"/>
        <v>38.42</v>
      </c>
      <c r="H112" s="53">
        <f t="shared" si="25"/>
        <v>76.84</v>
      </c>
      <c r="I112" s="131"/>
      <c r="J112" s="45">
        <f>IF(I112&gt;G112,"NÃO ATENDE",ROUND(I112*F112,2))</f>
        <v>0</v>
      </c>
      <c r="L112" s="44">
        <f>'[1]Composições SINAPI'!F199</f>
        <v>30.31</v>
      </c>
      <c r="M112" s="46">
        <f t="shared" si="26"/>
        <v>38.417925000000004</v>
      </c>
      <c r="N112" s="47"/>
      <c r="O112" s="48">
        <f t="shared" si="19"/>
        <v>22.732499999999998</v>
      </c>
      <c r="P112" s="49" t="str">
        <f t="shared" si="20"/>
        <v>OK</v>
      </c>
    </row>
    <row r="113" spans="1:16" s="17" customFormat="1" ht="45" x14ac:dyDescent="0.2">
      <c r="A113" s="40" t="s">
        <v>264</v>
      </c>
      <c r="B113" s="41" t="s">
        <v>38</v>
      </c>
      <c r="C113" s="50" t="s">
        <v>265</v>
      </c>
      <c r="D113" s="60" t="s">
        <v>266</v>
      </c>
      <c r="E113" s="41" t="s">
        <v>248</v>
      </c>
      <c r="F113" s="43">
        <v>2</v>
      </c>
      <c r="G113" s="44">
        <f t="shared" si="24"/>
        <v>6.79</v>
      </c>
      <c r="H113" s="53">
        <f t="shared" si="25"/>
        <v>13.58</v>
      </c>
      <c r="I113" s="131"/>
      <c r="J113" s="45">
        <f>IF(I113&gt;G113,"NÃO ATENDE",ROUND(I113*F113,2))</f>
        <v>0</v>
      </c>
      <c r="L113" s="44">
        <v>5.36</v>
      </c>
      <c r="M113" s="46">
        <f t="shared" si="26"/>
        <v>6.7938000000000009</v>
      </c>
      <c r="N113" s="47"/>
      <c r="O113" s="48">
        <f t="shared" si="19"/>
        <v>4.0200000000000005</v>
      </c>
      <c r="P113" s="49" t="str">
        <f t="shared" si="20"/>
        <v>OK</v>
      </c>
    </row>
    <row r="114" spans="1:16" s="17" customFormat="1" ht="60" x14ac:dyDescent="0.2">
      <c r="A114" s="40" t="s">
        <v>267</v>
      </c>
      <c r="B114" s="41" t="s">
        <v>38</v>
      </c>
      <c r="C114" s="50" t="s">
        <v>268</v>
      </c>
      <c r="D114" s="60" t="s">
        <v>269</v>
      </c>
      <c r="E114" s="41" t="s">
        <v>248</v>
      </c>
      <c r="F114" s="43">
        <v>4</v>
      </c>
      <c r="G114" s="44">
        <f t="shared" si="24"/>
        <v>10.33</v>
      </c>
      <c r="H114" s="53">
        <f t="shared" si="25"/>
        <v>41.32</v>
      </c>
      <c r="I114" s="131"/>
      <c r="J114" s="45">
        <f>IF(I114&gt;G114,"NÃO ATENDE",ROUND(I114*F114,2))</f>
        <v>0</v>
      </c>
      <c r="L114" s="44">
        <v>8.15</v>
      </c>
      <c r="M114" s="46">
        <f t="shared" si="26"/>
        <v>10.330125000000001</v>
      </c>
      <c r="N114" s="47"/>
      <c r="O114" s="48">
        <f t="shared" si="19"/>
        <v>6.1125000000000007</v>
      </c>
      <c r="P114" s="49" t="str">
        <f t="shared" si="20"/>
        <v>OK</v>
      </c>
    </row>
    <row r="115" spans="1:16" s="17" customFormat="1" ht="45" x14ac:dyDescent="0.2">
      <c r="A115" s="40" t="s">
        <v>270</v>
      </c>
      <c r="B115" s="41" t="s">
        <v>38</v>
      </c>
      <c r="C115" s="50" t="s">
        <v>271</v>
      </c>
      <c r="D115" s="60" t="s">
        <v>272</v>
      </c>
      <c r="E115" s="41" t="s">
        <v>248</v>
      </c>
      <c r="F115" s="43">
        <v>2</v>
      </c>
      <c r="G115" s="44">
        <f t="shared" si="24"/>
        <v>10.039999999999999</v>
      </c>
      <c r="H115" s="53">
        <f t="shared" si="25"/>
        <v>20.079999999999998</v>
      </c>
      <c r="I115" s="131"/>
      <c r="J115" s="45">
        <f>IF(I115&gt;G115,"NÃO ATENDE",ROUND(I115*F115,2))</f>
        <v>0</v>
      </c>
      <c r="L115" s="44">
        <v>7.92</v>
      </c>
      <c r="M115" s="46">
        <f t="shared" si="26"/>
        <v>10.038600000000001</v>
      </c>
      <c r="N115" s="47"/>
      <c r="O115" s="48">
        <f t="shared" si="19"/>
        <v>5.9399999999999995</v>
      </c>
      <c r="P115" s="49" t="str">
        <f t="shared" si="20"/>
        <v>OK</v>
      </c>
    </row>
    <row r="116" spans="1:16" s="17" customFormat="1" ht="60" x14ac:dyDescent="0.2">
      <c r="A116" s="40" t="s">
        <v>273</v>
      </c>
      <c r="B116" s="41" t="s">
        <v>38</v>
      </c>
      <c r="C116" s="50" t="s">
        <v>274</v>
      </c>
      <c r="D116" s="60" t="s">
        <v>275</v>
      </c>
      <c r="E116" s="41" t="s">
        <v>248</v>
      </c>
      <c r="F116" s="43">
        <v>2</v>
      </c>
      <c r="G116" s="44">
        <f t="shared" si="24"/>
        <v>37.97</v>
      </c>
      <c r="H116" s="53">
        <f t="shared" si="25"/>
        <v>75.94</v>
      </c>
      <c r="I116" s="131"/>
      <c r="J116" s="45">
        <f>IF(I116&gt;G116,"NÃO ATENDE",ROUND(I116*F116,2))</f>
        <v>0</v>
      </c>
      <c r="L116" s="44">
        <v>29.96</v>
      </c>
      <c r="M116" s="46">
        <f t="shared" si="26"/>
        <v>37.974300000000007</v>
      </c>
      <c r="N116" s="47"/>
      <c r="O116" s="48">
        <f t="shared" si="19"/>
        <v>22.47</v>
      </c>
      <c r="P116" s="49" t="str">
        <f t="shared" si="20"/>
        <v>OK</v>
      </c>
    </row>
    <row r="117" spans="1:16" s="17" customFormat="1" ht="45" x14ac:dyDescent="0.2">
      <c r="A117" s="40" t="s">
        <v>276</v>
      </c>
      <c r="B117" s="41" t="s">
        <v>38</v>
      </c>
      <c r="C117" s="50" t="s">
        <v>277</v>
      </c>
      <c r="D117" s="60" t="s">
        <v>278</v>
      </c>
      <c r="E117" s="41" t="s">
        <v>248</v>
      </c>
      <c r="F117" s="43">
        <v>4</v>
      </c>
      <c r="G117" s="44">
        <f t="shared" si="24"/>
        <v>5.82</v>
      </c>
      <c r="H117" s="53">
        <f t="shared" si="25"/>
        <v>23.28</v>
      </c>
      <c r="I117" s="131"/>
      <c r="J117" s="45">
        <f>IF(I117&gt;G117,"NÃO ATENDE",ROUND(I117*F117,2))</f>
        <v>0</v>
      </c>
      <c r="L117" s="44">
        <v>4.59</v>
      </c>
      <c r="M117" s="46">
        <f t="shared" si="26"/>
        <v>5.817825</v>
      </c>
      <c r="N117" s="47"/>
      <c r="O117" s="48">
        <f t="shared" si="19"/>
        <v>3.4424999999999999</v>
      </c>
      <c r="P117" s="49" t="str">
        <f t="shared" si="20"/>
        <v>OK</v>
      </c>
    </row>
    <row r="118" spans="1:16" s="17" customFormat="1" ht="45" x14ac:dyDescent="0.2">
      <c r="A118" s="40" t="s">
        <v>279</v>
      </c>
      <c r="B118" s="41" t="s">
        <v>38</v>
      </c>
      <c r="C118" s="50" t="s">
        <v>280</v>
      </c>
      <c r="D118" s="60" t="s">
        <v>281</v>
      </c>
      <c r="E118" s="41" t="s">
        <v>248</v>
      </c>
      <c r="F118" s="43">
        <v>3</v>
      </c>
      <c r="G118" s="44">
        <f t="shared" si="24"/>
        <v>8.39</v>
      </c>
      <c r="H118" s="53">
        <f t="shared" si="25"/>
        <v>25.17</v>
      </c>
      <c r="I118" s="131"/>
      <c r="J118" s="45">
        <f>IF(I118&gt;G118,"NÃO ATENDE",ROUND(I118*F118,2))</f>
        <v>0</v>
      </c>
      <c r="L118" s="44">
        <v>6.62</v>
      </c>
      <c r="M118" s="46">
        <f t="shared" si="26"/>
        <v>8.3908500000000004</v>
      </c>
      <c r="N118" s="47"/>
      <c r="O118" s="48">
        <f t="shared" si="19"/>
        <v>4.9649999999999999</v>
      </c>
      <c r="P118" s="49" t="str">
        <f t="shared" si="20"/>
        <v>OK</v>
      </c>
    </row>
    <row r="119" spans="1:16" s="17" customFormat="1" ht="45" x14ac:dyDescent="0.2">
      <c r="A119" s="40" t="s">
        <v>282</v>
      </c>
      <c r="B119" s="41" t="s">
        <v>38</v>
      </c>
      <c r="C119" s="50" t="s">
        <v>283</v>
      </c>
      <c r="D119" s="60" t="s">
        <v>284</v>
      </c>
      <c r="E119" s="41" t="s">
        <v>248</v>
      </c>
      <c r="F119" s="43">
        <v>2</v>
      </c>
      <c r="G119" s="44">
        <f t="shared" si="24"/>
        <v>14.12</v>
      </c>
      <c r="H119" s="53">
        <f t="shared" si="25"/>
        <v>28.24</v>
      </c>
      <c r="I119" s="131"/>
      <c r="J119" s="45">
        <f>IF(I119&gt;G119,"NÃO ATENDE",ROUND(I119*F119,2))</f>
        <v>0</v>
      </c>
      <c r="L119" s="44">
        <v>11.14</v>
      </c>
      <c r="M119" s="46">
        <f t="shared" si="26"/>
        <v>14.119950000000001</v>
      </c>
      <c r="N119" s="47"/>
      <c r="O119" s="48">
        <f t="shared" si="19"/>
        <v>8.3550000000000004</v>
      </c>
      <c r="P119" s="49" t="str">
        <f t="shared" si="20"/>
        <v>OK</v>
      </c>
    </row>
    <row r="120" spans="1:16" s="17" customFormat="1" ht="45" x14ac:dyDescent="0.2">
      <c r="A120" s="40" t="s">
        <v>285</v>
      </c>
      <c r="B120" s="41" t="s">
        <v>38</v>
      </c>
      <c r="C120" s="50" t="s">
        <v>286</v>
      </c>
      <c r="D120" s="60" t="s">
        <v>287</v>
      </c>
      <c r="E120" s="41" t="s">
        <v>248</v>
      </c>
      <c r="F120" s="43">
        <v>17</v>
      </c>
      <c r="G120" s="44">
        <f t="shared" si="24"/>
        <v>17.64</v>
      </c>
      <c r="H120" s="53">
        <f t="shared" si="25"/>
        <v>299.88</v>
      </c>
      <c r="I120" s="131"/>
      <c r="J120" s="45">
        <f>IF(I120&gt;G120,"NÃO ATENDE",ROUND(I120*F120,2))</f>
        <v>0</v>
      </c>
      <c r="L120" s="44">
        <v>13.92</v>
      </c>
      <c r="M120" s="46">
        <f t="shared" si="26"/>
        <v>17.643599999999999</v>
      </c>
      <c r="N120" s="47"/>
      <c r="O120" s="48">
        <f t="shared" si="19"/>
        <v>10.44</v>
      </c>
      <c r="P120" s="49" t="str">
        <f t="shared" si="20"/>
        <v>OK</v>
      </c>
    </row>
    <row r="121" spans="1:16" s="17" customFormat="1" ht="60" x14ac:dyDescent="0.2">
      <c r="A121" s="40" t="s">
        <v>288</v>
      </c>
      <c r="B121" s="41" t="s">
        <v>38</v>
      </c>
      <c r="C121" s="41">
        <v>89784</v>
      </c>
      <c r="D121" s="69" t="s">
        <v>289</v>
      </c>
      <c r="E121" s="41" t="s">
        <v>248</v>
      </c>
      <c r="F121" s="43">
        <v>2</v>
      </c>
      <c r="G121" s="44">
        <f t="shared" si="24"/>
        <v>18.64</v>
      </c>
      <c r="H121" s="53">
        <f t="shared" si="25"/>
        <v>37.28</v>
      </c>
      <c r="I121" s="131"/>
      <c r="J121" s="45">
        <f>IF(I121&gt;G121,"NÃO ATENDE",ROUND(I121*F121,2))</f>
        <v>0</v>
      </c>
      <c r="L121" s="47">
        <v>14.71</v>
      </c>
      <c r="M121" s="46">
        <f t="shared" si="26"/>
        <v>18.644925000000001</v>
      </c>
      <c r="N121" s="47"/>
      <c r="O121" s="48">
        <f t="shared" si="19"/>
        <v>11.032500000000001</v>
      </c>
      <c r="P121" s="49" t="str">
        <f t="shared" si="20"/>
        <v>OK</v>
      </c>
    </row>
    <row r="122" spans="1:16" s="17" customFormat="1" ht="45" x14ac:dyDescent="0.2">
      <c r="A122" s="40" t="s">
        <v>290</v>
      </c>
      <c r="B122" s="41" t="s">
        <v>38</v>
      </c>
      <c r="C122" s="50" t="s">
        <v>291</v>
      </c>
      <c r="D122" s="60" t="s">
        <v>292</v>
      </c>
      <c r="E122" s="41" t="s">
        <v>248</v>
      </c>
      <c r="F122" s="43">
        <v>8</v>
      </c>
      <c r="G122" s="44">
        <f t="shared" si="24"/>
        <v>493.54</v>
      </c>
      <c r="H122" s="53">
        <f t="shared" si="25"/>
        <v>3948.32</v>
      </c>
      <c r="I122" s="131"/>
      <c r="J122" s="45">
        <f>IF(I122&gt;G122,"NÃO ATENDE",ROUND(I122*F122,2))</f>
        <v>0</v>
      </c>
      <c r="L122" s="44">
        <v>389.38</v>
      </c>
      <c r="M122" s="46">
        <f t="shared" si="26"/>
        <v>493.53915000000001</v>
      </c>
      <c r="N122" s="41"/>
      <c r="O122" s="48">
        <f t="shared" si="19"/>
        <v>292.03499999999997</v>
      </c>
      <c r="P122" s="49" t="str">
        <f t="shared" si="20"/>
        <v>OK</v>
      </c>
    </row>
    <row r="123" spans="1:16" s="17" customFormat="1" ht="15.75" x14ac:dyDescent="0.2">
      <c r="A123" s="40"/>
      <c r="B123" s="41"/>
      <c r="C123" s="50"/>
      <c r="D123" s="51" t="s">
        <v>45</v>
      </c>
      <c r="E123" s="41"/>
      <c r="F123" s="52"/>
      <c r="G123" s="44"/>
      <c r="H123" s="26">
        <f>SUM(H107:H122)</f>
        <v>7783.8600000000006</v>
      </c>
      <c r="I123" s="25"/>
      <c r="J123" s="26">
        <f>SUM(J107:J122)</f>
        <v>0</v>
      </c>
      <c r="L123" s="53"/>
      <c r="M123" s="54"/>
      <c r="N123" s="47"/>
      <c r="O123" s="48">
        <f t="shared" si="19"/>
        <v>0</v>
      </c>
      <c r="P123" s="49" t="str">
        <f t="shared" si="20"/>
        <v>OK</v>
      </c>
    </row>
    <row r="124" spans="1:16" s="37" customFormat="1" ht="15.75" x14ac:dyDescent="0.2">
      <c r="A124" s="29">
        <v>10</v>
      </c>
      <c r="B124" s="30"/>
      <c r="C124" s="31"/>
      <c r="D124" s="32" t="s">
        <v>293</v>
      </c>
      <c r="E124" s="31"/>
      <c r="F124" s="33"/>
      <c r="G124" s="34"/>
      <c r="H124" s="34"/>
      <c r="I124" s="35"/>
      <c r="J124" s="36"/>
      <c r="L124" s="34"/>
      <c r="M124" s="38"/>
      <c r="N124" s="39"/>
      <c r="O124" s="55">
        <f t="shared" si="19"/>
        <v>0</v>
      </c>
      <c r="P124" s="56" t="str">
        <f t="shared" si="20"/>
        <v>OK</v>
      </c>
    </row>
    <row r="125" spans="1:16" s="17" customFormat="1" ht="30" x14ac:dyDescent="0.2">
      <c r="A125" s="40" t="s">
        <v>294</v>
      </c>
      <c r="B125" s="41" t="s">
        <v>38</v>
      </c>
      <c r="C125" s="50" t="s">
        <v>295</v>
      </c>
      <c r="D125" s="60" t="s">
        <v>296</v>
      </c>
      <c r="E125" s="41" t="s">
        <v>248</v>
      </c>
      <c r="F125" s="43">
        <v>7</v>
      </c>
      <c r="G125" s="44">
        <f t="shared" ref="G125:G138" si="27">ROUND(M125,2)</f>
        <v>45.52</v>
      </c>
      <c r="H125" s="53">
        <f t="shared" ref="H125:H138" si="28">ROUND((G125*F125),2)</f>
        <v>318.64</v>
      </c>
      <c r="I125" s="131"/>
      <c r="J125" s="45">
        <f>IF(I125&gt;G125,"NÃO ATENDE",ROUND(I125*F125,2))</f>
        <v>0</v>
      </c>
      <c r="L125" s="44">
        <f>'[1]Composições SINAPI'!F238</f>
        <v>35.909999999999997</v>
      </c>
      <c r="M125" s="46">
        <f t="shared" ref="M125:M138" si="29">L125*(1+$C$15)</f>
        <v>45.515924999999996</v>
      </c>
      <c r="N125" s="47"/>
      <c r="O125" s="48">
        <f t="shared" si="19"/>
        <v>26.932499999999997</v>
      </c>
      <c r="P125" s="49" t="str">
        <f t="shared" si="20"/>
        <v>OK</v>
      </c>
    </row>
    <row r="126" spans="1:16" s="17" customFormat="1" ht="30" x14ac:dyDescent="0.2">
      <c r="A126" s="40" t="s">
        <v>297</v>
      </c>
      <c r="B126" s="41" t="s">
        <v>38</v>
      </c>
      <c r="C126" s="50" t="s">
        <v>298</v>
      </c>
      <c r="D126" s="60" t="s">
        <v>299</v>
      </c>
      <c r="E126" s="41" t="s">
        <v>87</v>
      </c>
      <c r="F126" s="43">
        <v>45.9</v>
      </c>
      <c r="G126" s="44">
        <f t="shared" si="27"/>
        <v>66.239999999999995</v>
      </c>
      <c r="H126" s="53">
        <f t="shared" si="28"/>
        <v>3040.42</v>
      </c>
      <c r="I126" s="131"/>
      <c r="J126" s="45">
        <f>IF(I126&gt;G126,"NÃO ATENDE",ROUND(I126*F126,2))</f>
        <v>0</v>
      </c>
      <c r="L126" s="44">
        <v>52.26</v>
      </c>
      <c r="M126" s="46">
        <f t="shared" si="29"/>
        <v>66.239549999999994</v>
      </c>
      <c r="N126" s="47"/>
      <c r="O126" s="48">
        <f t="shared" si="19"/>
        <v>39.195</v>
      </c>
      <c r="P126" s="49" t="str">
        <f t="shared" si="20"/>
        <v>OK</v>
      </c>
    </row>
    <row r="127" spans="1:16" s="17" customFormat="1" ht="45" x14ac:dyDescent="0.2">
      <c r="A127" s="40" t="s">
        <v>300</v>
      </c>
      <c r="B127" s="41" t="s">
        <v>38</v>
      </c>
      <c r="C127" s="50" t="s">
        <v>301</v>
      </c>
      <c r="D127" s="60" t="s">
        <v>302</v>
      </c>
      <c r="E127" s="41" t="s">
        <v>87</v>
      </c>
      <c r="F127" s="43">
        <v>7.2</v>
      </c>
      <c r="G127" s="44">
        <f t="shared" si="27"/>
        <v>46.14</v>
      </c>
      <c r="H127" s="53">
        <f t="shared" si="28"/>
        <v>332.21</v>
      </c>
      <c r="I127" s="131"/>
      <c r="J127" s="45">
        <f>IF(I127&gt;G127,"NÃO ATENDE",ROUND(I127*F127,2))</f>
        <v>0</v>
      </c>
      <c r="L127" s="44">
        <v>36.4</v>
      </c>
      <c r="M127" s="46">
        <f t="shared" si="29"/>
        <v>46.137</v>
      </c>
      <c r="N127" s="47"/>
      <c r="O127" s="48">
        <f t="shared" si="19"/>
        <v>27.299999999999997</v>
      </c>
      <c r="P127" s="49" t="str">
        <f t="shared" si="20"/>
        <v>OK</v>
      </c>
    </row>
    <row r="128" spans="1:16" s="17" customFormat="1" ht="45" x14ac:dyDescent="0.2">
      <c r="A128" s="40" t="s">
        <v>303</v>
      </c>
      <c r="B128" s="41" t="s">
        <v>38</v>
      </c>
      <c r="C128" s="50" t="s">
        <v>304</v>
      </c>
      <c r="D128" s="60" t="s">
        <v>305</v>
      </c>
      <c r="E128" s="41" t="s">
        <v>248</v>
      </c>
      <c r="F128" s="43">
        <v>23</v>
      </c>
      <c r="G128" s="44">
        <f t="shared" si="27"/>
        <v>23.44</v>
      </c>
      <c r="H128" s="53">
        <f t="shared" si="28"/>
        <v>539.12</v>
      </c>
      <c r="I128" s="131"/>
      <c r="J128" s="45">
        <f>IF(I128&gt;G128,"NÃO ATENDE",ROUND(I128*F128,2))</f>
        <v>0</v>
      </c>
      <c r="L128" s="44">
        <v>18.489999999999998</v>
      </c>
      <c r="M128" s="46">
        <f t="shared" si="29"/>
        <v>23.436074999999999</v>
      </c>
      <c r="N128" s="47"/>
      <c r="O128" s="48">
        <f t="shared" si="19"/>
        <v>13.8675</v>
      </c>
      <c r="P128" s="49" t="str">
        <f t="shared" si="20"/>
        <v>OK</v>
      </c>
    </row>
    <row r="129" spans="1:16" s="17" customFormat="1" ht="45" x14ac:dyDescent="0.2">
      <c r="A129" s="40" t="s">
        <v>306</v>
      </c>
      <c r="B129" s="41" t="s">
        <v>38</v>
      </c>
      <c r="C129" s="50" t="s">
        <v>307</v>
      </c>
      <c r="D129" s="60" t="s">
        <v>308</v>
      </c>
      <c r="E129" s="41" t="s">
        <v>248</v>
      </c>
      <c r="F129" s="43">
        <v>2</v>
      </c>
      <c r="G129" s="44">
        <f t="shared" si="27"/>
        <v>41.71</v>
      </c>
      <c r="H129" s="53">
        <f t="shared" si="28"/>
        <v>83.42</v>
      </c>
      <c r="I129" s="131"/>
      <c r="J129" s="45">
        <f>IF(I129&gt;G129,"NÃO ATENDE",ROUND(I129*F129,2))</f>
        <v>0</v>
      </c>
      <c r="L129" s="44">
        <v>32.909999999999997</v>
      </c>
      <c r="M129" s="46">
        <f t="shared" si="29"/>
        <v>41.713425000000001</v>
      </c>
      <c r="N129" s="47"/>
      <c r="O129" s="48">
        <f t="shared" si="19"/>
        <v>24.682499999999997</v>
      </c>
      <c r="P129" s="49" t="str">
        <f t="shared" si="20"/>
        <v>OK</v>
      </c>
    </row>
    <row r="130" spans="1:16" s="17" customFormat="1" ht="45" x14ac:dyDescent="0.2">
      <c r="A130" s="40" t="s">
        <v>309</v>
      </c>
      <c r="B130" s="41" t="s">
        <v>38</v>
      </c>
      <c r="C130" s="50" t="s">
        <v>310</v>
      </c>
      <c r="D130" s="60" t="s">
        <v>311</v>
      </c>
      <c r="E130" s="41" t="s">
        <v>248</v>
      </c>
      <c r="F130" s="43">
        <v>4</v>
      </c>
      <c r="G130" s="44">
        <f t="shared" si="27"/>
        <v>32.96</v>
      </c>
      <c r="H130" s="53">
        <f t="shared" si="28"/>
        <v>131.84</v>
      </c>
      <c r="I130" s="131"/>
      <c r="J130" s="45">
        <f>IF(I130&gt;G130,"NÃO ATENDE",ROUND(I130*F130,2))</f>
        <v>0</v>
      </c>
      <c r="L130" s="44">
        <v>26</v>
      </c>
      <c r="M130" s="46">
        <f t="shared" si="29"/>
        <v>32.954999999999998</v>
      </c>
      <c r="N130" s="47"/>
      <c r="O130" s="48">
        <f t="shared" si="19"/>
        <v>19.5</v>
      </c>
      <c r="P130" s="49" t="str">
        <f t="shared" si="20"/>
        <v>OK</v>
      </c>
    </row>
    <row r="131" spans="1:16" s="17" customFormat="1" ht="45" x14ac:dyDescent="0.2">
      <c r="A131" s="40" t="s">
        <v>312</v>
      </c>
      <c r="B131" s="41" t="s">
        <v>38</v>
      </c>
      <c r="C131" s="50" t="s">
        <v>313</v>
      </c>
      <c r="D131" s="60" t="s">
        <v>314</v>
      </c>
      <c r="E131" s="41" t="s">
        <v>248</v>
      </c>
      <c r="F131" s="43">
        <v>6</v>
      </c>
      <c r="G131" s="44">
        <f t="shared" si="27"/>
        <v>76.63</v>
      </c>
      <c r="H131" s="53">
        <f t="shared" si="28"/>
        <v>459.78</v>
      </c>
      <c r="I131" s="131"/>
      <c r="J131" s="45">
        <f>IF(I131&gt;G131,"NÃO ATENDE",ROUND(I131*F131,2))</f>
        <v>0</v>
      </c>
      <c r="L131" s="44">
        <v>60.46</v>
      </c>
      <c r="M131" s="46">
        <f t="shared" si="29"/>
        <v>76.633050000000011</v>
      </c>
      <c r="N131" s="47"/>
      <c r="O131" s="48">
        <f t="shared" si="19"/>
        <v>45.344999999999999</v>
      </c>
      <c r="P131" s="49" t="str">
        <f t="shared" si="20"/>
        <v>OK</v>
      </c>
    </row>
    <row r="132" spans="1:16" s="17" customFormat="1" ht="45" x14ac:dyDescent="0.2">
      <c r="A132" s="40" t="s">
        <v>315</v>
      </c>
      <c r="B132" s="41" t="s">
        <v>38</v>
      </c>
      <c r="C132" s="50" t="s">
        <v>316</v>
      </c>
      <c r="D132" s="60" t="s">
        <v>317</v>
      </c>
      <c r="E132" s="41" t="s">
        <v>248</v>
      </c>
      <c r="F132" s="43">
        <v>2</v>
      </c>
      <c r="G132" s="44">
        <f t="shared" si="27"/>
        <v>71.92</v>
      </c>
      <c r="H132" s="53">
        <f t="shared" si="28"/>
        <v>143.84</v>
      </c>
      <c r="I132" s="131"/>
      <c r="J132" s="45">
        <f>IF(I132&gt;G132,"NÃO ATENDE",ROUND(I132*F132,2))</f>
        <v>0</v>
      </c>
      <c r="L132" s="44">
        <v>56.74</v>
      </c>
      <c r="M132" s="46">
        <f t="shared" si="29"/>
        <v>71.917950000000005</v>
      </c>
      <c r="N132" s="47"/>
      <c r="O132" s="48">
        <f t="shared" si="19"/>
        <v>42.555</v>
      </c>
      <c r="P132" s="49" t="str">
        <f t="shared" si="20"/>
        <v>OK</v>
      </c>
    </row>
    <row r="133" spans="1:16" s="17" customFormat="1" ht="60" x14ac:dyDescent="0.2">
      <c r="A133" s="40" t="s">
        <v>318</v>
      </c>
      <c r="B133" s="41" t="s">
        <v>38</v>
      </c>
      <c r="C133" s="50" t="s">
        <v>319</v>
      </c>
      <c r="D133" s="60" t="s">
        <v>320</v>
      </c>
      <c r="E133" s="41" t="s">
        <v>248</v>
      </c>
      <c r="F133" s="43">
        <v>1</v>
      </c>
      <c r="G133" s="44">
        <f t="shared" si="27"/>
        <v>1135.54</v>
      </c>
      <c r="H133" s="53">
        <f t="shared" si="28"/>
        <v>1135.54</v>
      </c>
      <c r="I133" s="131"/>
      <c r="J133" s="45">
        <f>IF(I133&gt;G133,"NÃO ATENDE",ROUND(I133*F133,2))</f>
        <v>0</v>
      </c>
      <c r="L133" s="44">
        <v>895.89</v>
      </c>
      <c r="M133" s="46">
        <f t="shared" si="29"/>
        <v>1135.540575</v>
      </c>
      <c r="N133" s="47"/>
      <c r="O133" s="48">
        <f t="shared" si="19"/>
        <v>671.91750000000002</v>
      </c>
      <c r="P133" s="49" t="str">
        <f t="shared" si="20"/>
        <v>OK</v>
      </c>
    </row>
    <row r="134" spans="1:16" s="17" customFormat="1" ht="30" x14ac:dyDescent="0.2">
      <c r="A134" s="40" t="s">
        <v>321</v>
      </c>
      <c r="B134" s="41" t="s">
        <v>38</v>
      </c>
      <c r="C134" s="50" t="s">
        <v>322</v>
      </c>
      <c r="D134" s="60" t="s">
        <v>323</v>
      </c>
      <c r="E134" s="41" t="s">
        <v>87</v>
      </c>
      <c r="F134" s="43">
        <v>20.65</v>
      </c>
      <c r="G134" s="44">
        <f t="shared" si="27"/>
        <v>611.87</v>
      </c>
      <c r="H134" s="53">
        <f t="shared" si="28"/>
        <v>12635.12</v>
      </c>
      <c r="I134" s="131"/>
      <c r="J134" s="45">
        <f>IF(I134&gt;G134,"NÃO ATENDE",ROUND(I134*F134,2))</f>
        <v>0</v>
      </c>
      <c r="L134" s="44">
        <f>'[1]Composições SINAPI'!F278</f>
        <v>482.74</v>
      </c>
      <c r="M134" s="46">
        <f t="shared" si="29"/>
        <v>611.87295000000006</v>
      </c>
      <c r="N134" s="47"/>
      <c r="O134" s="48">
        <f t="shared" si="19"/>
        <v>362.05500000000001</v>
      </c>
      <c r="P134" s="49" t="str">
        <f t="shared" si="20"/>
        <v>OK</v>
      </c>
    </row>
    <row r="135" spans="1:16" s="17" customFormat="1" ht="60" x14ac:dyDescent="0.2">
      <c r="A135" s="40" t="s">
        <v>324</v>
      </c>
      <c r="B135" s="41" t="s">
        <v>38</v>
      </c>
      <c r="C135" s="50" t="s">
        <v>325</v>
      </c>
      <c r="D135" s="60" t="s">
        <v>326</v>
      </c>
      <c r="E135" s="41" t="s">
        <v>87</v>
      </c>
      <c r="F135" s="43">
        <v>8.16</v>
      </c>
      <c r="G135" s="44">
        <f t="shared" si="27"/>
        <v>117.57</v>
      </c>
      <c r="H135" s="53">
        <f t="shared" si="28"/>
        <v>959.37</v>
      </c>
      <c r="I135" s="131"/>
      <c r="J135" s="45">
        <f>IF(I135&gt;G135,"NÃO ATENDE",ROUND(I135*F135,2))</f>
        <v>0</v>
      </c>
      <c r="L135" s="44">
        <v>92.76</v>
      </c>
      <c r="M135" s="46">
        <f t="shared" si="29"/>
        <v>117.57330000000002</v>
      </c>
      <c r="N135" s="47"/>
      <c r="O135" s="48">
        <f t="shared" si="19"/>
        <v>69.570000000000007</v>
      </c>
      <c r="P135" s="49" t="str">
        <f t="shared" si="20"/>
        <v>OK</v>
      </c>
    </row>
    <row r="136" spans="1:16" s="17" customFormat="1" ht="60" x14ac:dyDescent="0.2">
      <c r="A136" s="40" t="s">
        <v>327</v>
      </c>
      <c r="B136" s="41" t="s">
        <v>38</v>
      </c>
      <c r="C136" s="50" t="s">
        <v>328</v>
      </c>
      <c r="D136" s="60" t="s">
        <v>329</v>
      </c>
      <c r="E136" s="41" t="s">
        <v>87</v>
      </c>
      <c r="F136" s="43">
        <v>49.16</v>
      </c>
      <c r="G136" s="44">
        <f t="shared" si="27"/>
        <v>190.95</v>
      </c>
      <c r="H136" s="53">
        <f t="shared" si="28"/>
        <v>9387.1</v>
      </c>
      <c r="I136" s="131"/>
      <c r="J136" s="45">
        <f>IF(I136&gt;G136,"NÃO ATENDE",ROUND(I136*F136,2))</f>
        <v>0</v>
      </c>
      <c r="L136" s="44">
        <v>150.65</v>
      </c>
      <c r="M136" s="46">
        <f t="shared" si="29"/>
        <v>190.94887500000002</v>
      </c>
      <c r="N136" s="47"/>
      <c r="O136" s="48">
        <f t="shared" si="19"/>
        <v>112.98750000000001</v>
      </c>
      <c r="P136" s="49" t="str">
        <f t="shared" si="20"/>
        <v>OK</v>
      </c>
    </row>
    <row r="137" spans="1:16" s="17" customFormat="1" ht="45" x14ac:dyDescent="0.2">
      <c r="A137" s="40" t="s">
        <v>330</v>
      </c>
      <c r="B137" s="41" t="s">
        <v>38</v>
      </c>
      <c r="C137" s="50" t="s">
        <v>331</v>
      </c>
      <c r="D137" s="60" t="s">
        <v>332</v>
      </c>
      <c r="E137" s="41" t="s">
        <v>248</v>
      </c>
      <c r="F137" s="43">
        <v>1</v>
      </c>
      <c r="G137" s="44">
        <f t="shared" si="27"/>
        <v>3211.92</v>
      </c>
      <c r="H137" s="53">
        <f t="shared" si="28"/>
        <v>3211.92</v>
      </c>
      <c r="I137" s="131"/>
      <c r="J137" s="45">
        <f>IF(I137&gt;G137,"NÃO ATENDE",ROUND(I137*F137,2))</f>
        <v>0</v>
      </c>
      <c r="L137" s="44">
        <f>'[1]Composições SINAPI'!F322</f>
        <v>2534.06</v>
      </c>
      <c r="M137" s="46">
        <f t="shared" si="29"/>
        <v>3211.9210499999999</v>
      </c>
      <c r="N137" s="47"/>
      <c r="O137" s="48">
        <f t="shared" si="19"/>
        <v>1900.5450000000001</v>
      </c>
      <c r="P137" s="49" t="str">
        <f t="shared" si="20"/>
        <v>OK</v>
      </c>
    </row>
    <row r="138" spans="1:16" s="17" customFormat="1" ht="45" x14ac:dyDescent="0.2">
      <c r="A138" s="40" t="s">
        <v>333</v>
      </c>
      <c r="B138" s="41" t="s">
        <v>38</v>
      </c>
      <c r="C138" s="50" t="s">
        <v>291</v>
      </c>
      <c r="D138" s="60" t="s">
        <v>292</v>
      </c>
      <c r="E138" s="41" t="s">
        <v>248</v>
      </c>
      <c r="F138" s="43">
        <v>1</v>
      </c>
      <c r="G138" s="44">
        <f t="shared" si="27"/>
        <v>493.54</v>
      </c>
      <c r="H138" s="53">
        <f t="shared" si="28"/>
        <v>493.54</v>
      </c>
      <c r="I138" s="131"/>
      <c r="J138" s="45">
        <f>IF(I138&gt;G138,"NÃO ATENDE",ROUND(I138*F138,2))</f>
        <v>0</v>
      </c>
      <c r="L138" s="44">
        <v>389.38</v>
      </c>
      <c r="M138" s="46">
        <f t="shared" si="29"/>
        <v>493.53915000000001</v>
      </c>
      <c r="N138" s="47"/>
      <c r="O138" s="48">
        <f t="shared" si="19"/>
        <v>292.03499999999997</v>
      </c>
      <c r="P138" s="49" t="str">
        <f t="shared" si="20"/>
        <v>OK</v>
      </c>
    </row>
    <row r="139" spans="1:16" s="17" customFormat="1" ht="15.75" x14ac:dyDescent="0.2">
      <c r="A139" s="40"/>
      <c r="B139" s="41"/>
      <c r="C139" s="50"/>
      <c r="D139" s="51" t="s">
        <v>45</v>
      </c>
      <c r="E139" s="41"/>
      <c r="F139" s="43"/>
      <c r="G139" s="44"/>
      <c r="H139" s="26">
        <f>SUM(H125:H138)</f>
        <v>32871.86</v>
      </c>
      <c r="I139" s="25"/>
      <c r="J139" s="26">
        <f>SUM(J125:J138)</f>
        <v>0</v>
      </c>
      <c r="L139" s="53"/>
      <c r="M139" s="54"/>
      <c r="N139" s="47"/>
      <c r="O139" s="48">
        <f t="shared" si="19"/>
        <v>0</v>
      </c>
      <c r="P139" s="49" t="str">
        <f t="shared" si="20"/>
        <v>OK</v>
      </c>
    </row>
    <row r="140" spans="1:16" s="37" customFormat="1" ht="15.75" x14ac:dyDescent="0.2">
      <c r="A140" s="29">
        <v>11</v>
      </c>
      <c r="B140" s="30"/>
      <c r="C140" s="31"/>
      <c r="D140" s="32" t="s">
        <v>334</v>
      </c>
      <c r="E140" s="31"/>
      <c r="F140" s="33"/>
      <c r="G140" s="34"/>
      <c r="H140" s="34"/>
      <c r="I140" s="35"/>
      <c r="J140" s="36"/>
      <c r="L140" s="34"/>
      <c r="M140" s="38"/>
      <c r="N140" s="39"/>
      <c r="O140" s="55">
        <f t="shared" si="19"/>
        <v>0</v>
      </c>
      <c r="P140" s="56" t="str">
        <f t="shared" si="20"/>
        <v>OK</v>
      </c>
    </row>
    <row r="141" spans="1:16" s="17" customFormat="1" ht="45" x14ac:dyDescent="0.2">
      <c r="A141" s="40" t="s">
        <v>335</v>
      </c>
      <c r="B141" s="41" t="s">
        <v>38</v>
      </c>
      <c r="C141" s="50" t="s">
        <v>336</v>
      </c>
      <c r="D141" s="60" t="s">
        <v>337</v>
      </c>
      <c r="E141" s="41" t="s">
        <v>87</v>
      </c>
      <c r="F141" s="43">
        <v>101.77</v>
      </c>
      <c r="G141" s="44">
        <f t="shared" ref="G141:G190" si="30">ROUND(M141,2)</f>
        <v>19.350000000000001</v>
      </c>
      <c r="H141" s="53">
        <f>ROUND((G141*F141),2)</f>
        <v>1969.25</v>
      </c>
      <c r="I141" s="131"/>
      <c r="J141" s="45">
        <f>IF(I141&gt;G141,"NÃO ATENDE",ROUND(I141*F141,2))</f>
        <v>0</v>
      </c>
      <c r="L141" s="44">
        <v>15.27</v>
      </c>
      <c r="M141" s="46">
        <f t="shared" ref="M141:M190" si="31">L141*(1+$C$15)</f>
        <v>19.354725000000002</v>
      </c>
      <c r="N141" s="47"/>
      <c r="O141" s="48">
        <f t="shared" si="19"/>
        <v>11.452500000000001</v>
      </c>
      <c r="P141" s="49" t="str">
        <f t="shared" si="20"/>
        <v>OK</v>
      </c>
    </row>
    <row r="142" spans="1:16" s="17" customFormat="1" ht="45" x14ac:dyDescent="0.2">
      <c r="A142" s="40" t="s">
        <v>338</v>
      </c>
      <c r="B142" s="41" t="s">
        <v>38</v>
      </c>
      <c r="C142" s="50" t="s">
        <v>339</v>
      </c>
      <c r="D142" s="60" t="s">
        <v>340</v>
      </c>
      <c r="E142" s="41" t="s">
        <v>87</v>
      </c>
      <c r="F142" s="43">
        <v>46.04</v>
      </c>
      <c r="G142" s="44">
        <f t="shared" si="30"/>
        <v>27.28</v>
      </c>
      <c r="H142" s="53">
        <f t="shared" ref="H142:H190" si="32">ROUND((G142*F142),2)</f>
        <v>1255.97</v>
      </c>
      <c r="I142" s="131"/>
      <c r="J142" s="45">
        <f>IF(I142&gt;G142,"NÃO ATENDE",ROUND(I142*F142,2))</f>
        <v>0</v>
      </c>
      <c r="L142" s="44">
        <v>21.52</v>
      </c>
      <c r="M142" s="46">
        <f t="shared" si="31"/>
        <v>27.276600000000002</v>
      </c>
      <c r="N142" s="47"/>
      <c r="O142" s="48">
        <f t="shared" si="19"/>
        <v>16.14</v>
      </c>
      <c r="P142" s="49" t="str">
        <f t="shared" si="20"/>
        <v>OK</v>
      </c>
    </row>
    <row r="143" spans="1:16" s="17" customFormat="1" ht="30" x14ac:dyDescent="0.2">
      <c r="A143" s="40" t="s">
        <v>341</v>
      </c>
      <c r="B143" s="41" t="s">
        <v>38</v>
      </c>
      <c r="C143" s="50" t="s">
        <v>342</v>
      </c>
      <c r="D143" s="60" t="s">
        <v>343</v>
      </c>
      <c r="E143" s="41" t="s">
        <v>87</v>
      </c>
      <c r="F143" s="43">
        <v>7.91</v>
      </c>
      <c r="G143" s="44">
        <f t="shared" si="30"/>
        <v>21.13</v>
      </c>
      <c r="H143" s="53">
        <f t="shared" si="32"/>
        <v>167.14</v>
      </c>
      <c r="I143" s="131"/>
      <c r="J143" s="45">
        <f>IF(I143&gt;G143,"NÃO ATENDE",ROUND(I143*F143,2))</f>
        <v>0</v>
      </c>
      <c r="L143" s="44">
        <f>'[1]Composições SINAPI'!F360</f>
        <v>16.670000000000002</v>
      </c>
      <c r="M143" s="46">
        <f t="shared" si="31"/>
        <v>21.129225000000002</v>
      </c>
      <c r="N143" s="47"/>
      <c r="O143" s="48">
        <f t="shared" si="19"/>
        <v>12.502500000000001</v>
      </c>
      <c r="P143" s="49" t="str">
        <f t="shared" si="20"/>
        <v>OK</v>
      </c>
    </row>
    <row r="144" spans="1:16" s="17" customFormat="1" ht="30" x14ac:dyDescent="0.2">
      <c r="A144" s="40" t="s">
        <v>344</v>
      </c>
      <c r="B144" s="41" t="s">
        <v>38</v>
      </c>
      <c r="C144" s="50" t="s">
        <v>345</v>
      </c>
      <c r="D144" s="60" t="s">
        <v>346</v>
      </c>
      <c r="E144" s="41" t="s">
        <v>87</v>
      </c>
      <c r="F144" s="43">
        <v>46.74</v>
      </c>
      <c r="G144" s="44">
        <f t="shared" si="30"/>
        <v>23.02</v>
      </c>
      <c r="H144" s="53">
        <f t="shared" si="32"/>
        <v>1075.95</v>
      </c>
      <c r="I144" s="131"/>
      <c r="J144" s="45">
        <f>IF(I144&gt;G144,"NÃO ATENDE",ROUND(I144*F144,2))</f>
        <v>0</v>
      </c>
      <c r="L144" s="44">
        <f>'[1]Composições SINAPI'!F398</f>
        <v>18.16</v>
      </c>
      <c r="M144" s="46">
        <f t="shared" si="31"/>
        <v>23.017800000000001</v>
      </c>
      <c r="N144" s="47"/>
      <c r="O144" s="48">
        <f t="shared" si="19"/>
        <v>13.620000000000001</v>
      </c>
      <c r="P144" s="49" t="str">
        <f t="shared" si="20"/>
        <v>OK</v>
      </c>
    </row>
    <row r="145" spans="1:16" s="17" customFormat="1" ht="45" x14ac:dyDescent="0.2">
      <c r="A145" s="40" t="s">
        <v>347</v>
      </c>
      <c r="B145" s="41" t="s">
        <v>38</v>
      </c>
      <c r="C145" s="50" t="s">
        <v>348</v>
      </c>
      <c r="D145" s="60" t="s">
        <v>349</v>
      </c>
      <c r="E145" s="41" t="s">
        <v>248</v>
      </c>
      <c r="F145" s="43">
        <v>38</v>
      </c>
      <c r="G145" s="44">
        <f t="shared" si="30"/>
        <v>7.9</v>
      </c>
      <c r="H145" s="53">
        <f t="shared" si="32"/>
        <v>300.2</v>
      </c>
      <c r="I145" s="131"/>
      <c r="J145" s="45">
        <f>IF(I145&gt;G145,"NÃO ATENDE",ROUND(I145*F145,2))</f>
        <v>0</v>
      </c>
      <c r="L145" s="44">
        <v>6.23</v>
      </c>
      <c r="M145" s="46">
        <f t="shared" si="31"/>
        <v>7.8965250000000013</v>
      </c>
      <c r="N145" s="47"/>
      <c r="O145" s="48">
        <f t="shared" si="19"/>
        <v>4.6725000000000003</v>
      </c>
      <c r="P145" s="49" t="str">
        <f t="shared" si="20"/>
        <v>OK</v>
      </c>
    </row>
    <row r="146" spans="1:16" s="17" customFormat="1" ht="45" x14ac:dyDescent="0.2">
      <c r="A146" s="40" t="s">
        <v>350</v>
      </c>
      <c r="B146" s="41" t="s">
        <v>38</v>
      </c>
      <c r="C146" s="50" t="s">
        <v>351</v>
      </c>
      <c r="D146" s="60" t="s">
        <v>352</v>
      </c>
      <c r="E146" s="41" t="s">
        <v>248</v>
      </c>
      <c r="F146" s="43">
        <v>3</v>
      </c>
      <c r="G146" s="44">
        <f t="shared" si="30"/>
        <v>10.89</v>
      </c>
      <c r="H146" s="53">
        <f t="shared" si="32"/>
        <v>32.67</v>
      </c>
      <c r="I146" s="131"/>
      <c r="J146" s="45">
        <f>IF(I146&gt;G146,"NÃO ATENDE",ROUND(I146*F146,2))</f>
        <v>0</v>
      </c>
      <c r="L146" s="44">
        <v>8.59</v>
      </c>
      <c r="M146" s="46">
        <f t="shared" si="31"/>
        <v>10.887825000000001</v>
      </c>
      <c r="N146" s="47"/>
      <c r="O146" s="48">
        <f t="shared" si="19"/>
        <v>6.4424999999999999</v>
      </c>
      <c r="P146" s="49" t="str">
        <f t="shared" si="20"/>
        <v>OK</v>
      </c>
    </row>
    <row r="147" spans="1:16" s="17" customFormat="1" ht="45" x14ac:dyDescent="0.2">
      <c r="A147" s="40" t="s">
        <v>353</v>
      </c>
      <c r="B147" s="41" t="s">
        <v>38</v>
      </c>
      <c r="C147" s="50" t="s">
        <v>354</v>
      </c>
      <c r="D147" s="60" t="s">
        <v>355</v>
      </c>
      <c r="E147" s="41" t="s">
        <v>248</v>
      </c>
      <c r="F147" s="43">
        <v>9</v>
      </c>
      <c r="G147" s="44">
        <f t="shared" si="30"/>
        <v>14.46</v>
      </c>
      <c r="H147" s="53">
        <f t="shared" si="32"/>
        <v>130.13999999999999</v>
      </c>
      <c r="I147" s="131"/>
      <c r="J147" s="45">
        <f>IF(I147&gt;G147,"NÃO ATENDE",ROUND(I147*F147,2))</f>
        <v>0</v>
      </c>
      <c r="L147" s="44">
        <v>11.41</v>
      </c>
      <c r="M147" s="46">
        <f t="shared" si="31"/>
        <v>14.462175</v>
      </c>
      <c r="N147" s="47"/>
      <c r="O147" s="48">
        <f t="shared" si="19"/>
        <v>8.557500000000001</v>
      </c>
      <c r="P147" s="49" t="str">
        <f t="shared" si="20"/>
        <v>OK</v>
      </c>
    </row>
    <row r="148" spans="1:16" s="17" customFormat="1" ht="45" x14ac:dyDescent="0.2">
      <c r="A148" s="40" t="s">
        <v>356</v>
      </c>
      <c r="B148" s="41" t="s">
        <v>38</v>
      </c>
      <c r="C148" s="50" t="s">
        <v>357</v>
      </c>
      <c r="D148" s="60" t="s">
        <v>358</v>
      </c>
      <c r="E148" s="41" t="s">
        <v>248</v>
      </c>
      <c r="F148" s="43">
        <v>33</v>
      </c>
      <c r="G148" s="44">
        <f t="shared" si="30"/>
        <v>13.35</v>
      </c>
      <c r="H148" s="53">
        <f t="shared" si="32"/>
        <v>440.55</v>
      </c>
      <c r="I148" s="131"/>
      <c r="J148" s="45">
        <f>IF(I148&gt;G148,"NÃO ATENDE",ROUND(I148*F148,2))</f>
        <v>0</v>
      </c>
      <c r="L148" s="44">
        <f>'[1]Composições SINAPI'!F437</f>
        <v>10.53</v>
      </c>
      <c r="M148" s="46">
        <f t="shared" si="31"/>
        <v>13.346774999999999</v>
      </c>
      <c r="N148" s="47"/>
      <c r="O148" s="48">
        <f t="shared" si="19"/>
        <v>7.8974999999999991</v>
      </c>
      <c r="P148" s="49" t="str">
        <f t="shared" si="20"/>
        <v>OK</v>
      </c>
    </row>
    <row r="149" spans="1:16" s="17" customFormat="1" ht="45" x14ac:dyDescent="0.2">
      <c r="A149" s="40" t="s">
        <v>359</v>
      </c>
      <c r="B149" s="41" t="s">
        <v>38</v>
      </c>
      <c r="C149" s="50" t="s">
        <v>360</v>
      </c>
      <c r="D149" s="60" t="s">
        <v>361</v>
      </c>
      <c r="E149" s="41" t="s">
        <v>248</v>
      </c>
      <c r="F149" s="43">
        <v>14</v>
      </c>
      <c r="G149" s="44">
        <f t="shared" si="30"/>
        <v>15.73</v>
      </c>
      <c r="H149" s="53">
        <f t="shared" si="32"/>
        <v>220.22</v>
      </c>
      <c r="I149" s="131"/>
      <c r="J149" s="45">
        <f>IF(I149&gt;G149,"NÃO ATENDE",ROUND(I149*F149,2))</f>
        <v>0</v>
      </c>
      <c r="L149" s="44">
        <v>12.41</v>
      </c>
      <c r="M149" s="46">
        <f t="shared" si="31"/>
        <v>15.729675</v>
      </c>
      <c r="N149" s="47"/>
      <c r="O149" s="48">
        <f t="shared" si="19"/>
        <v>9.307500000000001</v>
      </c>
      <c r="P149" s="49" t="str">
        <f t="shared" si="20"/>
        <v>OK</v>
      </c>
    </row>
    <row r="150" spans="1:16" s="17" customFormat="1" ht="45" x14ac:dyDescent="0.2">
      <c r="A150" s="40" t="s">
        <v>362</v>
      </c>
      <c r="B150" s="41" t="s">
        <v>38</v>
      </c>
      <c r="C150" s="50" t="s">
        <v>363</v>
      </c>
      <c r="D150" s="60" t="s">
        <v>364</v>
      </c>
      <c r="E150" s="41" t="s">
        <v>248</v>
      </c>
      <c r="F150" s="43">
        <v>4</v>
      </c>
      <c r="G150" s="44">
        <f t="shared" si="30"/>
        <v>12.6</v>
      </c>
      <c r="H150" s="53">
        <f t="shared" si="32"/>
        <v>50.4</v>
      </c>
      <c r="I150" s="131"/>
      <c r="J150" s="45">
        <f>IF(I150&gt;G150,"NÃO ATENDE",ROUND(I150*F150,2))</f>
        <v>0</v>
      </c>
      <c r="L150" s="44">
        <v>9.94</v>
      </c>
      <c r="M150" s="46">
        <f t="shared" si="31"/>
        <v>12.59895</v>
      </c>
      <c r="N150" s="47"/>
      <c r="O150" s="48">
        <f t="shared" si="19"/>
        <v>7.4550000000000001</v>
      </c>
      <c r="P150" s="49" t="str">
        <f t="shared" si="20"/>
        <v>OK</v>
      </c>
    </row>
    <row r="151" spans="1:16" s="17" customFormat="1" ht="45" x14ac:dyDescent="0.2">
      <c r="A151" s="40" t="s">
        <v>365</v>
      </c>
      <c r="B151" s="41" t="s">
        <v>38</v>
      </c>
      <c r="C151" s="50" t="s">
        <v>366</v>
      </c>
      <c r="D151" s="60" t="s">
        <v>367</v>
      </c>
      <c r="E151" s="41" t="s">
        <v>248</v>
      </c>
      <c r="F151" s="43">
        <v>22</v>
      </c>
      <c r="G151" s="44">
        <f t="shared" si="30"/>
        <v>6</v>
      </c>
      <c r="H151" s="53">
        <f t="shared" si="32"/>
        <v>132</v>
      </c>
      <c r="I151" s="131"/>
      <c r="J151" s="45">
        <f>IF(I151&gt;G151,"NÃO ATENDE",ROUND(I151*F151,2))</f>
        <v>0</v>
      </c>
      <c r="L151" s="44">
        <v>4.7300000000000004</v>
      </c>
      <c r="M151" s="46">
        <f t="shared" si="31"/>
        <v>5.9952750000000012</v>
      </c>
      <c r="N151" s="47"/>
      <c r="O151" s="48">
        <f t="shared" si="19"/>
        <v>3.5475000000000003</v>
      </c>
      <c r="P151" s="49" t="str">
        <f t="shared" si="20"/>
        <v>OK</v>
      </c>
    </row>
    <row r="152" spans="1:16" s="17" customFormat="1" ht="45" x14ac:dyDescent="0.2">
      <c r="A152" s="40" t="s">
        <v>368</v>
      </c>
      <c r="B152" s="41" t="s">
        <v>38</v>
      </c>
      <c r="C152" s="50" t="s">
        <v>369</v>
      </c>
      <c r="D152" s="60" t="s">
        <v>370</v>
      </c>
      <c r="E152" s="41" t="s">
        <v>248</v>
      </c>
      <c r="F152" s="43">
        <v>6</v>
      </c>
      <c r="G152" s="44">
        <f t="shared" si="30"/>
        <v>6.74</v>
      </c>
      <c r="H152" s="53">
        <f t="shared" si="32"/>
        <v>40.44</v>
      </c>
      <c r="I152" s="131"/>
      <c r="J152" s="45">
        <f>IF(I152&gt;G152,"NÃO ATENDE",ROUND(I152*F152,2))</f>
        <v>0</v>
      </c>
      <c r="L152" s="44">
        <v>5.32</v>
      </c>
      <c r="M152" s="46">
        <f t="shared" si="31"/>
        <v>6.743100000000001</v>
      </c>
      <c r="N152" s="47"/>
      <c r="O152" s="48">
        <f t="shared" si="19"/>
        <v>3.99</v>
      </c>
      <c r="P152" s="49" t="str">
        <f t="shared" si="20"/>
        <v>OK</v>
      </c>
    </row>
    <row r="153" spans="1:16" s="17" customFormat="1" ht="45" x14ac:dyDescent="0.2">
      <c r="A153" s="40" t="s">
        <v>371</v>
      </c>
      <c r="B153" s="41" t="s">
        <v>38</v>
      </c>
      <c r="C153" s="50" t="s">
        <v>372</v>
      </c>
      <c r="D153" s="60" t="s">
        <v>373</v>
      </c>
      <c r="E153" s="41" t="s">
        <v>248</v>
      </c>
      <c r="F153" s="43">
        <v>12</v>
      </c>
      <c r="G153" s="44">
        <f t="shared" si="30"/>
        <v>8.0500000000000007</v>
      </c>
      <c r="H153" s="53">
        <f t="shared" si="32"/>
        <v>96.6</v>
      </c>
      <c r="I153" s="131"/>
      <c r="J153" s="45">
        <f>IF(I153&gt;G153,"NÃO ATENDE",ROUND(I153*F153,2))</f>
        <v>0</v>
      </c>
      <c r="L153" s="44">
        <v>6.35</v>
      </c>
      <c r="M153" s="46">
        <f t="shared" si="31"/>
        <v>8.0486249999999995</v>
      </c>
      <c r="N153" s="47"/>
      <c r="O153" s="48">
        <f t="shared" si="19"/>
        <v>4.7624999999999993</v>
      </c>
      <c r="P153" s="49" t="str">
        <f t="shared" si="20"/>
        <v>OK</v>
      </c>
    </row>
    <row r="154" spans="1:16" s="17" customFormat="1" ht="30" x14ac:dyDescent="0.2">
      <c r="A154" s="40" t="s">
        <v>374</v>
      </c>
      <c r="B154" s="41" t="s">
        <v>38</v>
      </c>
      <c r="C154" s="50" t="s">
        <v>375</v>
      </c>
      <c r="D154" s="60" t="s">
        <v>376</v>
      </c>
      <c r="E154" s="41" t="s">
        <v>248</v>
      </c>
      <c r="F154" s="43">
        <v>22</v>
      </c>
      <c r="G154" s="44">
        <f t="shared" si="30"/>
        <v>11.01</v>
      </c>
      <c r="H154" s="53">
        <f t="shared" si="32"/>
        <v>242.22</v>
      </c>
      <c r="I154" s="131"/>
      <c r="J154" s="45">
        <f>IF(I154&gt;G154,"NÃO ATENDE",ROUND(I154*F154,2))</f>
        <v>0</v>
      </c>
      <c r="L154" s="44">
        <v>8.69</v>
      </c>
      <c r="M154" s="46">
        <f t="shared" si="31"/>
        <v>11.014575000000001</v>
      </c>
      <c r="N154" s="47"/>
      <c r="O154" s="48">
        <f t="shared" si="19"/>
        <v>6.5175000000000001</v>
      </c>
      <c r="P154" s="49" t="str">
        <f t="shared" si="20"/>
        <v>OK</v>
      </c>
    </row>
    <row r="155" spans="1:16" s="17" customFormat="1" ht="30" x14ac:dyDescent="0.2">
      <c r="A155" s="40" t="s">
        <v>377</v>
      </c>
      <c r="B155" s="41" t="s">
        <v>38</v>
      </c>
      <c r="C155" s="50" t="s">
        <v>378</v>
      </c>
      <c r="D155" s="60" t="s">
        <v>379</v>
      </c>
      <c r="E155" s="41" t="s">
        <v>248</v>
      </c>
      <c r="F155" s="43">
        <v>5</v>
      </c>
      <c r="G155" s="44">
        <f t="shared" si="30"/>
        <v>16.010000000000002</v>
      </c>
      <c r="H155" s="53">
        <f t="shared" si="32"/>
        <v>80.05</v>
      </c>
      <c r="I155" s="131"/>
      <c r="J155" s="45">
        <f>IF(I155&gt;G155,"NÃO ATENDE",ROUND(I155*F155,2))</f>
        <v>0</v>
      </c>
      <c r="L155" s="44">
        <v>12.63</v>
      </c>
      <c r="M155" s="46">
        <f t="shared" si="31"/>
        <v>16.008525000000002</v>
      </c>
      <c r="N155" s="47"/>
      <c r="O155" s="48">
        <f t="shared" si="19"/>
        <v>9.4725000000000001</v>
      </c>
      <c r="P155" s="49" t="str">
        <f t="shared" si="20"/>
        <v>OK</v>
      </c>
    </row>
    <row r="156" spans="1:16" s="17" customFormat="1" ht="45" x14ac:dyDescent="0.2">
      <c r="A156" s="40" t="s">
        <v>380</v>
      </c>
      <c r="B156" s="41" t="s">
        <v>38</v>
      </c>
      <c r="C156" s="50" t="s">
        <v>381</v>
      </c>
      <c r="D156" s="60" t="s">
        <v>382</v>
      </c>
      <c r="E156" s="41" t="s">
        <v>248</v>
      </c>
      <c r="F156" s="43">
        <v>11</v>
      </c>
      <c r="G156" s="44">
        <f t="shared" si="30"/>
        <v>18.02</v>
      </c>
      <c r="H156" s="53">
        <f t="shared" si="32"/>
        <v>198.22</v>
      </c>
      <c r="I156" s="131"/>
      <c r="J156" s="45">
        <f>IF(I156&gt;G156,"NÃO ATENDE",ROUND(I156*F156,2))</f>
        <v>0</v>
      </c>
      <c r="L156" s="44">
        <v>14.22</v>
      </c>
      <c r="M156" s="46">
        <f t="shared" si="31"/>
        <v>18.023850000000003</v>
      </c>
      <c r="N156" s="47"/>
      <c r="O156" s="48">
        <f t="shared" si="19"/>
        <v>10.665000000000001</v>
      </c>
      <c r="P156" s="49" t="str">
        <f t="shared" si="20"/>
        <v>OK</v>
      </c>
    </row>
    <row r="157" spans="1:16" s="17" customFormat="1" ht="45" x14ac:dyDescent="0.2">
      <c r="A157" s="40" t="s">
        <v>383</v>
      </c>
      <c r="B157" s="41" t="s">
        <v>38</v>
      </c>
      <c r="C157" s="50" t="s">
        <v>384</v>
      </c>
      <c r="D157" s="60" t="s">
        <v>385</v>
      </c>
      <c r="E157" s="41" t="s">
        <v>248</v>
      </c>
      <c r="F157" s="43">
        <v>7</v>
      </c>
      <c r="G157" s="44">
        <f t="shared" si="30"/>
        <v>7.74</v>
      </c>
      <c r="H157" s="53">
        <f t="shared" si="32"/>
        <v>54.18</v>
      </c>
      <c r="I157" s="131"/>
      <c r="J157" s="45">
        <f>IF(I157&gt;G157,"NÃO ATENDE",ROUND(I157*F157,2))</f>
        <v>0</v>
      </c>
      <c r="L157" s="44">
        <v>6.11</v>
      </c>
      <c r="M157" s="46">
        <f t="shared" si="31"/>
        <v>7.7444250000000006</v>
      </c>
      <c r="N157" s="47"/>
      <c r="O157" s="48">
        <f t="shared" si="19"/>
        <v>4.5825000000000005</v>
      </c>
      <c r="P157" s="49" t="str">
        <f t="shared" si="20"/>
        <v>OK</v>
      </c>
    </row>
    <row r="158" spans="1:16" s="17" customFormat="1" ht="45" x14ac:dyDescent="0.2">
      <c r="A158" s="40" t="s">
        <v>386</v>
      </c>
      <c r="B158" s="41" t="s">
        <v>38</v>
      </c>
      <c r="C158" s="50" t="s">
        <v>387</v>
      </c>
      <c r="D158" s="60" t="s">
        <v>388</v>
      </c>
      <c r="E158" s="41" t="s">
        <v>248</v>
      </c>
      <c r="F158" s="43">
        <v>2</v>
      </c>
      <c r="G158" s="44">
        <f t="shared" si="30"/>
        <v>7.03</v>
      </c>
      <c r="H158" s="53">
        <f t="shared" si="32"/>
        <v>14.06</v>
      </c>
      <c r="I158" s="131"/>
      <c r="J158" s="45">
        <f>IF(I158&gt;G158,"NÃO ATENDE",ROUND(I158*F158,2))</f>
        <v>0</v>
      </c>
      <c r="L158" s="44">
        <v>5.55</v>
      </c>
      <c r="M158" s="46">
        <f t="shared" si="31"/>
        <v>7.0346250000000001</v>
      </c>
      <c r="N158" s="47"/>
      <c r="O158" s="48">
        <f t="shared" ref="O158:O221" si="33">0.75*L158</f>
        <v>4.1624999999999996</v>
      </c>
      <c r="P158" s="49" t="str">
        <f t="shared" ref="P158:P221" si="34">IF(L158&gt;=O158,"OK","REVER")</f>
        <v>OK</v>
      </c>
    </row>
    <row r="159" spans="1:16" s="17" customFormat="1" ht="45" x14ac:dyDescent="0.2">
      <c r="A159" s="40" t="s">
        <v>389</v>
      </c>
      <c r="B159" s="41" t="s">
        <v>38</v>
      </c>
      <c r="C159" s="50" t="s">
        <v>390</v>
      </c>
      <c r="D159" s="60" t="s">
        <v>391</v>
      </c>
      <c r="E159" s="41" t="s">
        <v>248</v>
      </c>
      <c r="F159" s="43">
        <v>2</v>
      </c>
      <c r="G159" s="44">
        <f t="shared" si="30"/>
        <v>14.36</v>
      </c>
      <c r="H159" s="53">
        <f t="shared" si="32"/>
        <v>28.72</v>
      </c>
      <c r="I159" s="131"/>
      <c r="J159" s="45">
        <f>IF(I159&gt;G159,"NÃO ATENDE",ROUND(I159*F159,2))</f>
        <v>0</v>
      </c>
      <c r="L159" s="44">
        <v>11.33</v>
      </c>
      <c r="M159" s="46">
        <f t="shared" si="31"/>
        <v>14.360775</v>
      </c>
      <c r="N159" s="47"/>
      <c r="O159" s="48">
        <f t="shared" si="33"/>
        <v>8.4975000000000005</v>
      </c>
      <c r="P159" s="49" t="str">
        <f t="shared" si="34"/>
        <v>OK</v>
      </c>
    </row>
    <row r="160" spans="1:16" s="17" customFormat="1" ht="45" x14ac:dyDescent="0.2">
      <c r="A160" s="40" t="s">
        <v>392</v>
      </c>
      <c r="B160" s="41" t="s">
        <v>38</v>
      </c>
      <c r="C160" s="50" t="s">
        <v>393</v>
      </c>
      <c r="D160" s="60" t="s">
        <v>394</v>
      </c>
      <c r="E160" s="41" t="s">
        <v>248</v>
      </c>
      <c r="F160" s="43">
        <v>4</v>
      </c>
      <c r="G160" s="44">
        <f t="shared" si="30"/>
        <v>22.16</v>
      </c>
      <c r="H160" s="53">
        <f t="shared" si="32"/>
        <v>88.64</v>
      </c>
      <c r="I160" s="131"/>
      <c r="J160" s="45">
        <f>IF(I160&gt;G160,"NÃO ATENDE",ROUND(I160*F160,2))</f>
        <v>0</v>
      </c>
      <c r="L160" s="44">
        <v>17.48</v>
      </c>
      <c r="M160" s="46">
        <f t="shared" si="31"/>
        <v>22.155900000000003</v>
      </c>
      <c r="N160" s="47"/>
      <c r="O160" s="48">
        <f t="shared" si="33"/>
        <v>13.11</v>
      </c>
      <c r="P160" s="49" t="str">
        <f t="shared" si="34"/>
        <v>OK</v>
      </c>
    </row>
    <row r="161" spans="1:16" s="17" customFormat="1" ht="45" x14ac:dyDescent="0.2">
      <c r="A161" s="40" t="s">
        <v>395</v>
      </c>
      <c r="B161" s="41" t="s">
        <v>38</v>
      </c>
      <c r="C161" s="50" t="s">
        <v>396</v>
      </c>
      <c r="D161" s="60" t="s">
        <v>397</v>
      </c>
      <c r="E161" s="41" t="s">
        <v>248</v>
      </c>
      <c r="F161" s="43">
        <v>4</v>
      </c>
      <c r="G161" s="44">
        <f t="shared" si="30"/>
        <v>13.63</v>
      </c>
      <c r="H161" s="53">
        <f t="shared" si="32"/>
        <v>54.52</v>
      </c>
      <c r="I161" s="131"/>
      <c r="J161" s="45">
        <f>IF(I161&gt;G161,"NÃO ATENDE",ROUND(I161*F161,2))</f>
        <v>0</v>
      </c>
      <c r="L161" s="44">
        <v>10.75</v>
      </c>
      <c r="M161" s="46">
        <f t="shared" si="31"/>
        <v>13.625625000000001</v>
      </c>
      <c r="N161" s="47"/>
      <c r="O161" s="48">
        <f t="shared" si="33"/>
        <v>8.0625</v>
      </c>
      <c r="P161" s="49" t="str">
        <f t="shared" si="34"/>
        <v>OK</v>
      </c>
    </row>
    <row r="162" spans="1:16" s="17" customFormat="1" ht="45" x14ac:dyDescent="0.2">
      <c r="A162" s="40" t="s">
        <v>398</v>
      </c>
      <c r="B162" s="41" t="s">
        <v>38</v>
      </c>
      <c r="C162" s="50" t="s">
        <v>399</v>
      </c>
      <c r="D162" s="60" t="s">
        <v>400</v>
      </c>
      <c r="E162" s="41" t="s">
        <v>248</v>
      </c>
      <c r="F162" s="43">
        <v>2</v>
      </c>
      <c r="G162" s="44">
        <f t="shared" si="30"/>
        <v>17.440000000000001</v>
      </c>
      <c r="H162" s="53">
        <f t="shared" si="32"/>
        <v>34.880000000000003</v>
      </c>
      <c r="I162" s="131"/>
      <c r="J162" s="45">
        <f>IF(I162&gt;G162,"NÃO ATENDE",ROUND(I162*F162,2))</f>
        <v>0</v>
      </c>
      <c r="L162" s="44">
        <v>13.76</v>
      </c>
      <c r="M162" s="46">
        <f t="shared" si="31"/>
        <v>17.440799999999999</v>
      </c>
      <c r="N162" s="47"/>
      <c r="O162" s="48">
        <f t="shared" si="33"/>
        <v>10.32</v>
      </c>
      <c r="P162" s="49" t="str">
        <f t="shared" si="34"/>
        <v>OK</v>
      </c>
    </row>
    <row r="163" spans="1:16" s="17" customFormat="1" ht="30" x14ac:dyDescent="0.2">
      <c r="A163" s="40" t="s">
        <v>401</v>
      </c>
      <c r="B163" s="41" t="s">
        <v>38</v>
      </c>
      <c r="C163" s="50" t="s">
        <v>402</v>
      </c>
      <c r="D163" s="60" t="s">
        <v>403</v>
      </c>
      <c r="E163" s="41" t="s">
        <v>248</v>
      </c>
      <c r="F163" s="43">
        <v>1</v>
      </c>
      <c r="G163" s="44">
        <f t="shared" si="30"/>
        <v>16.260000000000002</v>
      </c>
      <c r="H163" s="53">
        <f t="shared" si="32"/>
        <v>16.260000000000002</v>
      </c>
      <c r="I163" s="131"/>
      <c r="J163" s="45">
        <f>IF(I163&gt;G163,"NÃO ATENDE",ROUND(I163*F163,2))</f>
        <v>0</v>
      </c>
      <c r="L163" s="44">
        <f>'[1]Composições SINAPI'!F477</f>
        <v>12.83</v>
      </c>
      <c r="M163" s="46">
        <f t="shared" si="31"/>
        <v>16.262025000000001</v>
      </c>
      <c r="N163" s="47"/>
      <c r="O163" s="48">
        <f t="shared" si="33"/>
        <v>9.6225000000000005</v>
      </c>
      <c r="P163" s="49" t="str">
        <f t="shared" si="34"/>
        <v>OK</v>
      </c>
    </row>
    <row r="164" spans="1:16" s="17" customFormat="1" ht="30" x14ac:dyDescent="0.2">
      <c r="A164" s="40" t="s">
        <v>404</v>
      </c>
      <c r="B164" s="41" t="s">
        <v>38</v>
      </c>
      <c r="C164" s="50" t="s">
        <v>405</v>
      </c>
      <c r="D164" s="60" t="s">
        <v>406</v>
      </c>
      <c r="E164" s="41" t="s">
        <v>248</v>
      </c>
      <c r="F164" s="43">
        <v>5</v>
      </c>
      <c r="G164" s="44">
        <f t="shared" si="30"/>
        <v>22.14</v>
      </c>
      <c r="H164" s="53">
        <f t="shared" si="32"/>
        <v>110.7</v>
      </c>
      <c r="I164" s="131"/>
      <c r="J164" s="45">
        <f>IF(I164&gt;G164,"NÃO ATENDE",ROUND(I164*F164,2))</f>
        <v>0</v>
      </c>
      <c r="L164" s="44">
        <f>'[1]Composições SINAPI'!F516</f>
        <v>17.47</v>
      </c>
      <c r="M164" s="46">
        <f t="shared" si="31"/>
        <v>22.143225000000001</v>
      </c>
      <c r="N164" s="47"/>
      <c r="O164" s="48">
        <f t="shared" si="33"/>
        <v>13.102499999999999</v>
      </c>
      <c r="P164" s="49" t="str">
        <f t="shared" si="34"/>
        <v>OK</v>
      </c>
    </row>
    <row r="165" spans="1:16" s="17" customFormat="1" ht="33.75" customHeight="1" x14ac:dyDescent="0.2">
      <c r="A165" s="40" t="s">
        <v>407</v>
      </c>
      <c r="B165" s="41" t="s">
        <v>38</v>
      </c>
      <c r="C165" s="50" t="s">
        <v>408</v>
      </c>
      <c r="D165" s="69" t="s">
        <v>409</v>
      </c>
      <c r="E165" s="41" t="s">
        <v>248</v>
      </c>
      <c r="F165" s="43">
        <v>10</v>
      </c>
      <c r="G165" s="44">
        <f t="shared" si="30"/>
        <v>7.17</v>
      </c>
      <c r="H165" s="53">
        <f t="shared" si="32"/>
        <v>71.7</v>
      </c>
      <c r="I165" s="131"/>
      <c r="J165" s="45">
        <f>IF(I165&gt;G165,"NÃO ATENDE",ROUND(I165*F165,2))</f>
        <v>0</v>
      </c>
      <c r="L165" s="48">
        <f>'[1]Composições SINAPI'!F555</f>
        <v>5.66</v>
      </c>
      <c r="M165" s="46">
        <f t="shared" si="31"/>
        <v>7.1740500000000003</v>
      </c>
      <c r="N165" s="47"/>
      <c r="O165" s="48">
        <f t="shared" si="33"/>
        <v>4.2450000000000001</v>
      </c>
      <c r="P165" s="49" t="str">
        <f t="shared" si="34"/>
        <v>OK</v>
      </c>
    </row>
    <row r="166" spans="1:16" s="17" customFormat="1" ht="45" x14ac:dyDescent="0.2">
      <c r="A166" s="40" t="s">
        <v>410</v>
      </c>
      <c r="B166" s="41" t="s">
        <v>38</v>
      </c>
      <c r="C166" s="50" t="s">
        <v>411</v>
      </c>
      <c r="D166" s="69" t="s">
        <v>412</v>
      </c>
      <c r="E166" s="41" t="s">
        <v>248</v>
      </c>
      <c r="F166" s="43">
        <v>2</v>
      </c>
      <c r="G166" s="44">
        <f t="shared" si="30"/>
        <v>10.1</v>
      </c>
      <c r="H166" s="53">
        <f t="shared" si="32"/>
        <v>20.2</v>
      </c>
      <c r="I166" s="131"/>
      <c r="J166" s="45">
        <f>IF(I166&gt;G166,"NÃO ATENDE",ROUND(I166*F166,2))</f>
        <v>0</v>
      </c>
      <c r="L166" s="48">
        <f>'[1]Composições SINAPI'!F594</f>
        <v>7.97</v>
      </c>
      <c r="M166" s="46">
        <f t="shared" si="31"/>
        <v>10.101974999999999</v>
      </c>
      <c r="N166" s="47"/>
      <c r="O166" s="48">
        <f t="shared" si="33"/>
        <v>5.9775</v>
      </c>
      <c r="P166" s="49" t="str">
        <f t="shared" si="34"/>
        <v>OK</v>
      </c>
    </row>
    <row r="167" spans="1:16" s="17" customFormat="1" ht="45" x14ac:dyDescent="0.2">
      <c r="A167" s="40" t="s">
        <v>413</v>
      </c>
      <c r="B167" s="41" t="s">
        <v>38</v>
      </c>
      <c r="C167" s="50" t="s">
        <v>414</v>
      </c>
      <c r="D167" s="69" t="s">
        <v>415</v>
      </c>
      <c r="E167" s="41" t="s">
        <v>248</v>
      </c>
      <c r="F167" s="43">
        <v>2</v>
      </c>
      <c r="G167" s="44">
        <f t="shared" si="30"/>
        <v>9.52</v>
      </c>
      <c r="H167" s="53">
        <f t="shared" si="32"/>
        <v>19.04</v>
      </c>
      <c r="I167" s="131"/>
      <c r="J167" s="45">
        <f>IF(I167&gt;G167,"NÃO ATENDE",ROUND(I167*F167,2))</f>
        <v>0</v>
      </c>
      <c r="L167" s="48">
        <f>'[1]Composições SINAPI'!F633</f>
        <v>7.51</v>
      </c>
      <c r="M167" s="46">
        <f t="shared" si="31"/>
        <v>9.5189249999999994</v>
      </c>
      <c r="N167" s="47"/>
      <c r="O167" s="48">
        <f t="shared" si="33"/>
        <v>5.6325000000000003</v>
      </c>
      <c r="P167" s="49" t="str">
        <f t="shared" si="34"/>
        <v>OK</v>
      </c>
    </row>
    <row r="168" spans="1:16" s="17" customFormat="1" ht="75" x14ac:dyDescent="0.2">
      <c r="A168" s="40" t="s">
        <v>416</v>
      </c>
      <c r="B168" s="41" t="s">
        <v>38</v>
      </c>
      <c r="C168" s="50" t="s">
        <v>417</v>
      </c>
      <c r="D168" s="60" t="s">
        <v>418</v>
      </c>
      <c r="E168" s="41" t="s">
        <v>248</v>
      </c>
      <c r="F168" s="43">
        <v>2</v>
      </c>
      <c r="G168" s="44">
        <f t="shared" si="30"/>
        <v>38.369999999999997</v>
      </c>
      <c r="H168" s="53">
        <f t="shared" si="32"/>
        <v>76.739999999999995</v>
      </c>
      <c r="I168" s="131"/>
      <c r="J168" s="45">
        <f>IF(I168&gt;G168,"NÃO ATENDE",ROUND(I168*F168,2))</f>
        <v>0</v>
      </c>
      <c r="L168" s="44">
        <v>30.27</v>
      </c>
      <c r="M168" s="46">
        <f t="shared" si="31"/>
        <v>38.367225000000005</v>
      </c>
      <c r="N168" s="47"/>
      <c r="O168" s="48">
        <f t="shared" si="33"/>
        <v>22.702500000000001</v>
      </c>
      <c r="P168" s="49" t="str">
        <f t="shared" si="34"/>
        <v>OK</v>
      </c>
    </row>
    <row r="169" spans="1:16" s="17" customFormat="1" ht="45" x14ac:dyDescent="0.2">
      <c r="A169" s="40" t="s">
        <v>419</v>
      </c>
      <c r="B169" s="41" t="s">
        <v>38</v>
      </c>
      <c r="C169" s="50" t="s">
        <v>420</v>
      </c>
      <c r="D169" s="60" t="s">
        <v>421</v>
      </c>
      <c r="E169" s="41" t="s">
        <v>248</v>
      </c>
      <c r="F169" s="43">
        <v>6</v>
      </c>
      <c r="G169" s="44">
        <f t="shared" si="30"/>
        <v>83.85</v>
      </c>
      <c r="H169" s="53">
        <f t="shared" si="32"/>
        <v>503.1</v>
      </c>
      <c r="I169" s="131"/>
      <c r="J169" s="45">
        <f>IF(I169&gt;G169,"NÃO ATENDE",ROUND(I169*F169,2))</f>
        <v>0</v>
      </c>
      <c r="L169" s="44">
        <v>66.150000000000006</v>
      </c>
      <c r="M169" s="46">
        <f t="shared" si="31"/>
        <v>83.84512500000001</v>
      </c>
      <c r="N169" s="47"/>
      <c r="O169" s="48">
        <f t="shared" si="33"/>
        <v>49.612500000000004</v>
      </c>
      <c r="P169" s="49" t="str">
        <f t="shared" si="34"/>
        <v>OK</v>
      </c>
    </row>
    <row r="170" spans="1:16" s="17" customFormat="1" ht="45" x14ac:dyDescent="0.2">
      <c r="A170" s="40" t="s">
        <v>422</v>
      </c>
      <c r="B170" s="41" t="s">
        <v>38</v>
      </c>
      <c r="C170" s="50" t="s">
        <v>423</v>
      </c>
      <c r="D170" s="60" t="s">
        <v>424</v>
      </c>
      <c r="E170" s="41" t="s">
        <v>248</v>
      </c>
      <c r="F170" s="43">
        <v>8</v>
      </c>
      <c r="G170" s="44">
        <f t="shared" si="30"/>
        <v>88.22</v>
      </c>
      <c r="H170" s="53">
        <f t="shared" si="32"/>
        <v>705.76</v>
      </c>
      <c r="I170" s="131"/>
      <c r="J170" s="45">
        <f>IF(I170&gt;G170,"NÃO ATENDE",ROUND(I170*F170,2))</f>
        <v>0</v>
      </c>
      <c r="L170" s="44">
        <v>69.599999999999994</v>
      </c>
      <c r="M170" s="46">
        <f t="shared" si="31"/>
        <v>88.218000000000004</v>
      </c>
      <c r="N170" s="47"/>
      <c r="O170" s="48">
        <f t="shared" si="33"/>
        <v>52.199999999999996</v>
      </c>
      <c r="P170" s="49" t="str">
        <f t="shared" si="34"/>
        <v>OK</v>
      </c>
    </row>
    <row r="171" spans="1:16" s="17" customFormat="1" ht="45" x14ac:dyDescent="0.2">
      <c r="A171" s="40" t="s">
        <v>425</v>
      </c>
      <c r="B171" s="41" t="s">
        <v>38</v>
      </c>
      <c r="C171" s="50" t="s">
        <v>426</v>
      </c>
      <c r="D171" s="60" t="s">
        <v>427</v>
      </c>
      <c r="E171" s="41" t="s">
        <v>248</v>
      </c>
      <c r="F171" s="43">
        <v>6</v>
      </c>
      <c r="G171" s="44">
        <f t="shared" si="30"/>
        <v>103.87</v>
      </c>
      <c r="H171" s="53">
        <f t="shared" si="32"/>
        <v>623.22</v>
      </c>
      <c r="I171" s="131"/>
      <c r="J171" s="45">
        <f>IF(I171&gt;G171,"NÃO ATENDE",ROUND(I171*F171,2))</f>
        <v>0</v>
      </c>
      <c r="L171" s="44">
        <f>'[1]Composições SINAPI'!F670</f>
        <v>81.95</v>
      </c>
      <c r="M171" s="46">
        <f t="shared" si="31"/>
        <v>103.87162500000001</v>
      </c>
      <c r="N171" s="47"/>
      <c r="O171" s="48">
        <f t="shared" si="33"/>
        <v>61.462500000000006</v>
      </c>
      <c r="P171" s="49" t="str">
        <f t="shared" si="34"/>
        <v>OK</v>
      </c>
    </row>
    <row r="172" spans="1:16" s="17" customFormat="1" ht="60" x14ac:dyDescent="0.2">
      <c r="A172" s="40" t="s">
        <v>428</v>
      </c>
      <c r="B172" s="41" t="s">
        <v>38</v>
      </c>
      <c r="C172" s="70" t="s">
        <v>429</v>
      </c>
      <c r="D172" s="71" t="s">
        <v>430</v>
      </c>
      <c r="E172" s="72" t="s">
        <v>248</v>
      </c>
      <c r="F172" s="43">
        <v>2</v>
      </c>
      <c r="G172" s="44">
        <f t="shared" si="30"/>
        <v>118.42</v>
      </c>
      <c r="H172" s="53">
        <f t="shared" si="32"/>
        <v>236.84</v>
      </c>
      <c r="I172" s="131"/>
      <c r="J172" s="45">
        <f>IF(I172&gt;G172,"NÃO ATENDE",ROUND(I172*F172,2))</f>
        <v>0</v>
      </c>
      <c r="L172" s="73">
        <v>93.43</v>
      </c>
      <c r="M172" s="46">
        <f t="shared" si="31"/>
        <v>118.42252500000002</v>
      </c>
      <c r="N172" s="47"/>
      <c r="O172" s="48">
        <f t="shared" si="33"/>
        <v>70.072500000000005</v>
      </c>
      <c r="P172" s="49" t="str">
        <f t="shared" si="34"/>
        <v>OK</v>
      </c>
    </row>
    <row r="173" spans="1:16" s="17" customFormat="1" ht="30" x14ac:dyDescent="0.2">
      <c r="A173" s="40" t="s">
        <v>431</v>
      </c>
      <c r="B173" s="41" t="s">
        <v>38</v>
      </c>
      <c r="C173" s="50" t="s">
        <v>432</v>
      </c>
      <c r="D173" s="60" t="s">
        <v>433</v>
      </c>
      <c r="E173" s="41" t="s">
        <v>248</v>
      </c>
      <c r="F173" s="43">
        <v>4</v>
      </c>
      <c r="G173" s="44">
        <f t="shared" si="30"/>
        <v>8.1</v>
      </c>
      <c r="H173" s="53">
        <f t="shared" si="32"/>
        <v>32.4</v>
      </c>
      <c r="I173" s="131"/>
      <c r="J173" s="45">
        <f>IF(I173&gt;G173,"NÃO ATENDE",ROUND(I173*F173,2))</f>
        <v>0</v>
      </c>
      <c r="L173" s="44">
        <v>6.39</v>
      </c>
      <c r="M173" s="46">
        <f t="shared" si="31"/>
        <v>8.0993250000000003</v>
      </c>
      <c r="N173" s="47"/>
      <c r="O173" s="48">
        <f t="shared" si="33"/>
        <v>4.7924999999999995</v>
      </c>
      <c r="P173" s="49" t="str">
        <f t="shared" si="34"/>
        <v>OK</v>
      </c>
    </row>
    <row r="174" spans="1:16" s="17" customFormat="1" ht="30" x14ac:dyDescent="0.2">
      <c r="A174" s="40" t="s">
        <v>434</v>
      </c>
      <c r="B174" s="41" t="s">
        <v>38</v>
      </c>
      <c r="C174" s="50" t="s">
        <v>435</v>
      </c>
      <c r="D174" s="60" t="s">
        <v>436</v>
      </c>
      <c r="E174" s="41" t="s">
        <v>248</v>
      </c>
      <c r="F174" s="43">
        <v>11</v>
      </c>
      <c r="G174" s="44">
        <f t="shared" si="30"/>
        <v>31.26</v>
      </c>
      <c r="H174" s="53">
        <f t="shared" si="32"/>
        <v>343.86</v>
      </c>
      <c r="I174" s="131"/>
      <c r="J174" s="45">
        <f>IF(I174&gt;G174,"NÃO ATENDE",ROUND(I174*F174,2))</f>
        <v>0</v>
      </c>
      <c r="L174" s="44">
        <v>24.66</v>
      </c>
      <c r="M174" s="46">
        <f t="shared" si="31"/>
        <v>31.256550000000001</v>
      </c>
      <c r="N174" s="47"/>
      <c r="O174" s="48">
        <f t="shared" si="33"/>
        <v>18.495000000000001</v>
      </c>
      <c r="P174" s="49" t="str">
        <f t="shared" si="34"/>
        <v>OK</v>
      </c>
    </row>
    <row r="175" spans="1:16" s="17" customFormat="1" ht="30" x14ac:dyDescent="0.2">
      <c r="A175" s="40" t="s">
        <v>437</v>
      </c>
      <c r="B175" s="41" t="s">
        <v>38</v>
      </c>
      <c r="C175" s="41">
        <v>9535</v>
      </c>
      <c r="D175" s="69" t="s">
        <v>438</v>
      </c>
      <c r="E175" s="72" t="s">
        <v>248</v>
      </c>
      <c r="F175" s="43">
        <v>2</v>
      </c>
      <c r="G175" s="44">
        <f t="shared" si="30"/>
        <v>88.88</v>
      </c>
      <c r="H175" s="53">
        <f t="shared" si="32"/>
        <v>177.76</v>
      </c>
      <c r="I175" s="131"/>
      <c r="J175" s="45">
        <f>IF(I175&gt;G175,"NÃO ATENDE",ROUND(I175*F175,2))</f>
        <v>0</v>
      </c>
      <c r="K175" s="74"/>
      <c r="L175" s="47">
        <v>70.12</v>
      </c>
      <c r="M175" s="46">
        <f t="shared" si="31"/>
        <v>88.877100000000013</v>
      </c>
      <c r="N175" s="47"/>
      <c r="O175" s="48">
        <f t="shared" si="33"/>
        <v>52.59</v>
      </c>
      <c r="P175" s="49" t="str">
        <f t="shared" si="34"/>
        <v>OK</v>
      </c>
    </row>
    <row r="176" spans="1:16" s="17" customFormat="1" ht="30" x14ac:dyDescent="0.2">
      <c r="A176" s="40" t="s">
        <v>439</v>
      </c>
      <c r="B176" s="41" t="s">
        <v>38</v>
      </c>
      <c r="C176" s="50" t="s">
        <v>440</v>
      </c>
      <c r="D176" s="75" t="s">
        <v>441</v>
      </c>
      <c r="E176" s="72" t="s">
        <v>248</v>
      </c>
      <c r="F176" s="43">
        <v>6</v>
      </c>
      <c r="G176" s="44">
        <f t="shared" si="30"/>
        <v>22.49</v>
      </c>
      <c r="H176" s="53">
        <f t="shared" si="32"/>
        <v>134.94</v>
      </c>
      <c r="I176" s="131"/>
      <c r="J176" s="45">
        <f>IF(I176&gt;G176,"NÃO ATENDE",ROUND(I176*F176,2))</f>
        <v>0</v>
      </c>
      <c r="L176" s="76">
        <f>'[1]Composições SINAPI'!F707</f>
        <v>17.739999999999998</v>
      </c>
      <c r="M176" s="46">
        <f t="shared" si="31"/>
        <v>22.48545</v>
      </c>
      <c r="N176" s="47"/>
      <c r="O176" s="48">
        <f t="shared" si="33"/>
        <v>13.305</v>
      </c>
      <c r="P176" s="49" t="str">
        <f t="shared" si="34"/>
        <v>OK</v>
      </c>
    </row>
    <row r="177" spans="1:16" s="17" customFormat="1" ht="30" x14ac:dyDescent="0.2">
      <c r="A177" s="40" t="s">
        <v>442</v>
      </c>
      <c r="B177" s="41" t="s">
        <v>38</v>
      </c>
      <c r="C177" s="50" t="s">
        <v>443</v>
      </c>
      <c r="D177" s="75" t="s">
        <v>444</v>
      </c>
      <c r="E177" s="72" t="s">
        <v>248</v>
      </c>
      <c r="F177" s="43">
        <v>11</v>
      </c>
      <c r="G177" s="44">
        <f t="shared" si="30"/>
        <v>113.92</v>
      </c>
      <c r="H177" s="53">
        <f t="shared" si="32"/>
        <v>1253.1199999999999</v>
      </c>
      <c r="I177" s="131"/>
      <c r="J177" s="45">
        <f>IF(I177&gt;G177,"NÃO ATENDE",ROUND(I177*F177,2))</f>
        <v>0</v>
      </c>
      <c r="L177" s="76">
        <f>'[1]Composições SINAPI'!F744</f>
        <v>89.88</v>
      </c>
      <c r="M177" s="46">
        <f t="shared" si="31"/>
        <v>113.9229</v>
      </c>
      <c r="N177" s="47"/>
      <c r="O177" s="48">
        <f t="shared" si="33"/>
        <v>67.41</v>
      </c>
      <c r="P177" s="49" t="str">
        <f t="shared" si="34"/>
        <v>OK</v>
      </c>
    </row>
    <row r="178" spans="1:16" s="17" customFormat="1" ht="30" x14ac:dyDescent="0.2">
      <c r="A178" s="40" t="s">
        <v>445</v>
      </c>
      <c r="B178" s="41" t="s">
        <v>38</v>
      </c>
      <c r="C178" s="50" t="s">
        <v>446</v>
      </c>
      <c r="D178" s="75" t="s">
        <v>447</v>
      </c>
      <c r="E178" s="72" t="s">
        <v>248</v>
      </c>
      <c r="F178" s="43">
        <v>1</v>
      </c>
      <c r="G178" s="44">
        <f t="shared" si="30"/>
        <v>351.11</v>
      </c>
      <c r="H178" s="53">
        <f t="shared" si="32"/>
        <v>351.11</v>
      </c>
      <c r="I178" s="131"/>
      <c r="J178" s="45">
        <f>IF(I178&gt;G178,"NÃO ATENDE",ROUND(I178*F178,2))</f>
        <v>0</v>
      </c>
      <c r="L178" s="76">
        <v>277.01</v>
      </c>
      <c r="M178" s="46">
        <f t="shared" si="31"/>
        <v>351.11017500000003</v>
      </c>
      <c r="N178" s="47"/>
      <c r="O178" s="48">
        <f t="shared" si="33"/>
        <v>207.75749999999999</v>
      </c>
      <c r="P178" s="49" t="str">
        <f t="shared" si="34"/>
        <v>OK</v>
      </c>
    </row>
    <row r="179" spans="1:16" s="17" customFormat="1" ht="45" x14ac:dyDescent="0.2">
      <c r="A179" s="40" t="s">
        <v>448</v>
      </c>
      <c r="B179" s="41" t="s">
        <v>38</v>
      </c>
      <c r="C179" s="50" t="s">
        <v>449</v>
      </c>
      <c r="D179" s="75" t="s">
        <v>450</v>
      </c>
      <c r="E179" s="72" t="s">
        <v>248</v>
      </c>
      <c r="F179" s="43">
        <v>1</v>
      </c>
      <c r="G179" s="44">
        <f t="shared" si="30"/>
        <v>26.71</v>
      </c>
      <c r="H179" s="53">
        <f t="shared" si="32"/>
        <v>26.71</v>
      </c>
      <c r="I179" s="131"/>
      <c r="J179" s="45">
        <f>IF(I179&gt;G179,"NÃO ATENDE",ROUND(I179*F179,2))</f>
        <v>0</v>
      </c>
      <c r="L179" s="76">
        <v>21.07</v>
      </c>
      <c r="M179" s="46">
        <f t="shared" si="31"/>
        <v>26.706225000000003</v>
      </c>
      <c r="N179" s="47"/>
      <c r="O179" s="48">
        <f t="shared" si="33"/>
        <v>15.8025</v>
      </c>
      <c r="P179" s="49" t="str">
        <f t="shared" si="34"/>
        <v>OK</v>
      </c>
    </row>
    <row r="180" spans="1:16" s="17" customFormat="1" ht="30" x14ac:dyDescent="0.2">
      <c r="A180" s="40" t="s">
        <v>451</v>
      </c>
      <c r="B180" s="41" t="s">
        <v>38</v>
      </c>
      <c r="C180" s="50" t="s">
        <v>452</v>
      </c>
      <c r="D180" s="75" t="s">
        <v>453</v>
      </c>
      <c r="E180" s="72" t="s">
        <v>248</v>
      </c>
      <c r="F180" s="43">
        <v>4</v>
      </c>
      <c r="G180" s="44">
        <f t="shared" si="30"/>
        <v>51.04</v>
      </c>
      <c r="H180" s="53">
        <f t="shared" si="32"/>
        <v>204.16</v>
      </c>
      <c r="I180" s="131"/>
      <c r="J180" s="45">
        <f>IF(I180&gt;G180,"NÃO ATENDE",ROUND(I180*F180,2))</f>
        <v>0</v>
      </c>
      <c r="L180" s="76">
        <v>40.270000000000003</v>
      </c>
      <c r="M180" s="46">
        <f t="shared" si="31"/>
        <v>51.042225000000009</v>
      </c>
      <c r="N180" s="47"/>
      <c r="O180" s="48">
        <f t="shared" si="33"/>
        <v>30.202500000000001</v>
      </c>
      <c r="P180" s="49" t="str">
        <f t="shared" si="34"/>
        <v>OK</v>
      </c>
    </row>
    <row r="181" spans="1:16" s="17" customFormat="1" ht="45" x14ac:dyDescent="0.2">
      <c r="A181" s="40" t="s">
        <v>454</v>
      </c>
      <c r="B181" s="41" t="s">
        <v>38</v>
      </c>
      <c r="C181" s="50" t="s">
        <v>455</v>
      </c>
      <c r="D181" s="75" t="s">
        <v>456</v>
      </c>
      <c r="E181" s="72" t="s">
        <v>248</v>
      </c>
      <c r="F181" s="43">
        <v>2</v>
      </c>
      <c r="G181" s="44">
        <f t="shared" si="30"/>
        <v>101.87</v>
      </c>
      <c r="H181" s="53">
        <f t="shared" si="32"/>
        <v>203.74</v>
      </c>
      <c r="I181" s="131"/>
      <c r="J181" s="45">
        <f>IF(I181&gt;G181,"NÃO ATENDE",ROUND(I181*F181,2))</f>
        <v>0</v>
      </c>
      <c r="L181" s="76">
        <v>80.37</v>
      </c>
      <c r="M181" s="46">
        <f t="shared" si="31"/>
        <v>101.86897500000001</v>
      </c>
      <c r="N181" s="47"/>
      <c r="O181" s="48">
        <f t="shared" si="33"/>
        <v>60.277500000000003</v>
      </c>
      <c r="P181" s="49" t="str">
        <f t="shared" si="34"/>
        <v>OK</v>
      </c>
    </row>
    <row r="182" spans="1:16" s="17" customFormat="1" ht="30" x14ac:dyDescent="0.2">
      <c r="A182" s="40" t="s">
        <v>457</v>
      </c>
      <c r="B182" s="41" t="s">
        <v>38</v>
      </c>
      <c r="C182" s="50" t="s">
        <v>458</v>
      </c>
      <c r="D182" s="75" t="s">
        <v>459</v>
      </c>
      <c r="E182" s="72" t="s">
        <v>248</v>
      </c>
      <c r="F182" s="43">
        <v>1</v>
      </c>
      <c r="G182" s="44">
        <f t="shared" si="30"/>
        <v>19.68</v>
      </c>
      <c r="H182" s="53">
        <f t="shared" si="32"/>
        <v>19.68</v>
      </c>
      <c r="I182" s="131"/>
      <c r="J182" s="45">
        <f>IF(I182&gt;G182,"NÃO ATENDE",ROUND(I182*F182,2))</f>
        <v>0</v>
      </c>
      <c r="L182" s="76">
        <v>15.53</v>
      </c>
      <c r="M182" s="46">
        <f t="shared" si="31"/>
        <v>19.684275</v>
      </c>
      <c r="N182" s="47"/>
      <c r="O182" s="48">
        <f t="shared" si="33"/>
        <v>11.647499999999999</v>
      </c>
      <c r="P182" s="49" t="str">
        <f t="shared" si="34"/>
        <v>OK</v>
      </c>
    </row>
    <row r="183" spans="1:16" s="17" customFormat="1" ht="60" x14ac:dyDescent="0.2">
      <c r="A183" s="40" t="s">
        <v>460</v>
      </c>
      <c r="B183" s="41" t="s">
        <v>38</v>
      </c>
      <c r="C183" s="50" t="s">
        <v>461</v>
      </c>
      <c r="D183" s="75" t="s">
        <v>462</v>
      </c>
      <c r="E183" s="72" t="s">
        <v>248</v>
      </c>
      <c r="F183" s="43">
        <v>9</v>
      </c>
      <c r="G183" s="44">
        <f t="shared" si="30"/>
        <v>481.08</v>
      </c>
      <c r="H183" s="53">
        <f t="shared" si="32"/>
        <v>4329.72</v>
      </c>
      <c r="I183" s="131"/>
      <c r="J183" s="45">
        <f>IF(I183&gt;G183,"NÃO ATENDE",ROUND(I183*F183,2))</f>
        <v>0</v>
      </c>
      <c r="L183" s="76">
        <v>379.55</v>
      </c>
      <c r="M183" s="46">
        <f t="shared" si="31"/>
        <v>481.07962500000002</v>
      </c>
      <c r="N183" s="47"/>
      <c r="O183" s="48">
        <f t="shared" si="33"/>
        <v>284.66250000000002</v>
      </c>
      <c r="P183" s="49" t="str">
        <f t="shared" si="34"/>
        <v>OK</v>
      </c>
    </row>
    <row r="184" spans="1:16" s="17" customFormat="1" ht="60" x14ac:dyDescent="0.2">
      <c r="A184" s="40" t="s">
        <v>463</v>
      </c>
      <c r="B184" s="41" t="s">
        <v>38</v>
      </c>
      <c r="C184" s="50" t="s">
        <v>464</v>
      </c>
      <c r="D184" s="75" t="s">
        <v>465</v>
      </c>
      <c r="E184" s="72" t="s">
        <v>248</v>
      </c>
      <c r="F184" s="43">
        <v>2</v>
      </c>
      <c r="G184" s="44">
        <f t="shared" si="30"/>
        <v>774.9</v>
      </c>
      <c r="H184" s="53">
        <f t="shared" si="32"/>
        <v>1549.8</v>
      </c>
      <c r="I184" s="131"/>
      <c r="J184" s="45">
        <f>IF(I184&gt;G184,"NÃO ATENDE",ROUND(I184*F184,2))</f>
        <v>0</v>
      </c>
      <c r="L184" s="76">
        <v>611.36</v>
      </c>
      <c r="M184" s="46">
        <f t="shared" si="31"/>
        <v>774.89880000000005</v>
      </c>
      <c r="N184" s="47"/>
      <c r="O184" s="48">
        <f t="shared" si="33"/>
        <v>458.52</v>
      </c>
      <c r="P184" s="49" t="str">
        <f t="shared" si="34"/>
        <v>OK</v>
      </c>
    </row>
    <row r="185" spans="1:16" s="17" customFormat="1" ht="60" x14ac:dyDescent="0.2">
      <c r="A185" s="40" t="s">
        <v>466</v>
      </c>
      <c r="B185" s="41" t="s">
        <v>38</v>
      </c>
      <c r="C185" s="50" t="s">
        <v>467</v>
      </c>
      <c r="D185" s="75" t="s">
        <v>468</v>
      </c>
      <c r="E185" s="72" t="s">
        <v>248</v>
      </c>
      <c r="F185" s="43">
        <v>4</v>
      </c>
      <c r="G185" s="44">
        <f t="shared" si="30"/>
        <v>169.41</v>
      </c>
      <c r="H185" s="53">
        <f t="shared" si="32"/>
        <v>677.64</v>
      </c>
      <c r="I185" s="131"/>
      <c r="J185" s="45">
        <f>IF(I185&gt;G185,"NÃO ATENDE",ROUND(I185*F185,2))</f>
        <v>0</v>
      </c>
      <c r="L185" s="76">
        <v>133.66</v>
      </c>
      <c r="M185" s="46">
        <f t="shared" si="31"/>
        <v>169.41405</v>
      </c>
      <c r="N185" s="47"/>
      <c r="O185" s="48">
        <f t="shared" si="33"/>
        <v>100.245</v>
      </c>
      <c r="P185" s="49" t="str">
        <f t="shared" si="34"/>
        <v>OK</v>
      </c>
    </row>
    <row r="186" spans="1:16" s="17" customFormat="1" ht="45" x14ac:dyDescent="0.2">
      <c r="A186" s="40" t="s">
        <v>469</v>
      </c>
      <c r="B186" s="41" t="s">
        <v>38</v>
      </c>
      <c r="C186" s="50" t="s">
        <v>470</v>
      </c>
      <c r="D186" s="75" t="s">
        <v>471</v>
      </c>
      <c r="E186" s="72" t="s">
        <v>248</v>
      </c>
      <c r="F186" s="43">
        <v>2</v>
      </c>
      <c r="G186" s="44">
        <f t="shared" si="30"/>
        <v>373.16</v>
      </c>
      <c r="H186" s="53">
        <f t="shared" si="32"/>
        <v>746.32</v>
      </c>
      <c r="I186" s="131"/>
      <c r="J186" s="45">
        <f>IF(I186&gt;G186,"NÃO ATENDE",ROUND(I186*F186,2))</f>
        <v>0</v>
      </c>
      <c r="L186" s="76">
        <v>294.41000000000003</v>
      </c>
      <c r="M186" s="46">
        <f t="shared" si="31"/>
        <v>373.16467500000005</v>
      </c>
      <c r="N186" s="47"/>
      <c r="O186" s="48">
        <f t="shared" si="33"/>
        <v>220.8075</v>
      </c>
      <c r="P186" s="49" t="str">
        <f t="shared" si="34"/>
        <v>OK</v>
      </c>
    </row>
    <row r="187" spans="1:16" s="17" customFormat="1" ht="90" x14ac:dyDescent="0.2">
      <c r="A187" s="40" t="s">
        <v>472</v>
      </c>
      <c r="B187" s="41" t="s">
        <v>38</v>
      </c>
      <c r="C187" s="50" t="s">
        <v>473</v>
      </c>
      <c r="D187" s="75" t="s">
        <v>474</v>
      </c>
      <c r="E187" s="72" t="s">
        <v>248</v>
      </c>
      <c r="F187" s="43">
        <v>2</v>
      </c>
      <c r="G187" s="44">
        <f t="shared" si="30"/>
        <v>220.99</v>
      </c>
      <c r="H187" s="53">
        <f t="shared" si="32"/>
        <v>441.98</v>
      </c>
      <c r="I187" s="131"/>
      <c r="J187" s="45">
        <f>IF(I187&gt;G187,"NÃO ATENDE",ROUND(I187*F187,2))</f>
        <v>0</v>
      </c>
      <c r="L187" s="76">
        <v>174.35</v>
      </c>
      <c r="M187" s="46">
        <f t="shared" si="31"/>
        <v>220.98862500000001</v>
      </c>
      <c r="N187" s="47"/>
      <c r="O187" s="48">
        <f t="shared" si="33"/>
        <v>130.76249999999999</v>
      </c>
      <c r="P187" s="49" t="str">
        <f t="shared" si="34"/>
        <v>OK</v>
      </c>
    </row>
    <row r="188" spans="1:16" s="17" customFormat="1" ht="75" x14ac:dyDescent="0.2">
      <c r="A188" s="40" t="s">
        <v>475</v>
      </c>
      <c r="B188" s="41" t="s">
        <v>38</v>
      </c>
      <c r="C188" s="50" t="s">
        <v>476</v>
      </c>
      <c r="D188" s="75" t="s">
        <v>477</v>
      </c>
      <c r="E188" s="72" t="s">
        <v>248</v>
      </c>
      <c r="F188" s="43">
        <v>5</v>
      </c>
      <c r="G188" s="44">
        <f t="shared" si="30"/>
        <v>467.62</v>
      </c>
      <c r="H188" s="53">
        <f t="shared" si="32"/>
        <v>2338.1</v>
      </c>
      <c r="I188" s="131"/>
      <c r="J188" s="45">
        <f>IF(I188&gt;G188,"NÃO ATENDE",ROUND(I188*F188,2))</f>
        <v>0</v>
      </c>
      <c r="L188" s="76">
        <v>368.93</v>
      </c>
      <c r="M188" s="46">
        <f t="shared" si="31"/>
        <v>467.61877500000003</v>
      </c>
      <c r="N188" s="47"/>
      <c r="O188" s="48">
        <f t="shared" si="33"/>
        <v>276.69749999999999</v>
      </c>
      <c r="P188" s="49" t="str">
        <f t="shared" si="34"/>
        <v>OK</v>
      </c>
    </row>
    <row r="189" spans="1:16" s="17" customFormat="1" ht="30" x14ac:dyDescent="0.2">
      <c r="A189" s="40" t="s">
        <v>478</v>
      </c>
      <c r="B189" s="41" t="s">
        <v>38</v>
      </c>
      <c r="C189" s="50" t="s">
        <v>479</v>
      </c>
      <c r="D189" s="75" t="s">
        <v>480</v>
      </c>
      <c r="E189" s="72" t="s">
        <v>248</v>
      </c>
      <c r="F189" s="43">
        <v>9</v>
      </c>
      <c r="G189" s="44">
        <f t="shared" si="30"/>
        <v>174.53</v>
      </c>
      <c r="H189" s="53">
        <f t="shared" si="32"/>
        <v>1570.77</v>
      </c>
      <c r="I189" s="131"/>
      <c r="J189" s="45">
        <f>IF(I189&gt;G189,"NÃO ATENDE",ROUND(I189*F189,2))</f>
        <v>0</v>
      </c>
      <c r="L189" s="76">
        <v>137.69999999999999</v>
      </c>
      <c r="M189" s="46">
        <f t="shared" si="31"/>
        <v>174.53475</v>
      </c>
      <c r="N189" s="47"/>
      <c r="O189" s="48">
        <f t="shared" si="33"/>
        <v>103.27499999999999</v>
      </c>
      <c r="P189" s="49" t="str">
        <f t="shared" si="34"/>
        <v>OK</v>
      </c>
    </row>
    <row r="190" spans="1:16" s="17" customFormat="1" ht="30" x14ac:dyDescent="0.2">
      <c r="A190" s="40" t="s">
        <v>481</v>
      </c>
      <c r="B190" s="41" t="s">
        <v>38</v>
      </c>
      <c r="C190" s="50" t="s">
        <v>482</v>
      </c>
      <c r="D190" s="75" t="s">
        <v>483</v>
      </c>
      <c r="E190" s="72" t="s">
        <v>248</v>
      </c>
      <c r="F190" s="43">
        <v>4</v>
      </c>
      <c r="G190" s="44">
        <f t="shared" si="30"/>
        <v>60.92</v>
      </c>
      <c r="H190" s="53">
        <f t="shared" si="32"/>
        <v>243.68</v>
      </c>
      <c r="I190" s="131"/>
      <c r="J190" s="45">
        <f>IF(I190&gt;G190,"NÃO ATENDE",ROUND(I190*F190,2))</f>
        <v>0</v>
      </c>
      <c r="L190" s="76">
        <v>48.06</v>
      </c>
      <c r="M190" s="46">
        <f t="shared" si="31"/>
        <v>60.916050000000006</v>
      </c>
      <c r="N190" s="47"/>
      <c r="O190" s="48">
        <f t="shared" si="33"/>
        <v>36.045000000000002</v>
      </c>
      <c r="P190" s="49" t="str">
        <f t="shared" si="34"/>
        <v>OK</v>
      </c>
    </row>
    <row r="191" spans="1:16" s="17" customFormat="1" ht="15.75" x14ac:dyDescent="0.2">
      <c r="A191" s="40"/>
      <c r="B191" s="41"/>
      <c r="C191" s="50"/>
      <c r="D191" s="51" t="s">
        <v>45</v>
      </c>
      <c r="E191" s="41"/>
      <c r="F191" s="43"/>
      <c r="G191" s="44"/>
      <c r="H191" s="26">
        <f>SUM(H141:H190)</f>
        <v>23736.07</v>
      </c>
      <c r="I191" s="25"/>
      <c r="J191" s="26">
        <f>SUM(J141:J190)</f>
        <v>0</v>
      </c>
      <c r="L191" s="53"/>
      <c r="M191" s="54"/>
      <c r="N191" s="47"/>
      <c r="O191" s="48">
        <f t="shared" si="33"/>
        <v>0</v>
      </c>
      <c r="P191" s="49" t="str">
        <f t="shared" si="34"/>
        <v>OK</v>
      </c>
    </row>
    <row r="192" spans="1:16" s="37" customFormat="1" ht="15.75" x14ac:dyDescent="0.2">
      <c r="A192" s="29">
        <v>12</v>
      </c>
      <c r="B192" s="30"/>
      <c r="C192" s="31"/>
      <c r="D192" s="32" t="s">
        <v>484</v>
      </c>
      <c r="E192" s="31"/>
      <c r="F192" s="33"/>
      <c r="G192" s="34"/>
      <c r="H192" s="34"/>
      <c r="I192" s="35"/>
      <c r="J192" s="36"/>
      <c r="L192" s="34"/>
      <c r="M192" s="38"/>
      <c r="N192" s="39"/>
      <c r="O192" s="55">
        <f t="shared" si="33"/>
        <v>0</v>
      </c>
      <c r="P192" s="56" t="str">
        <f t="shared" si="34"/>
        <v>OK</v>
      </c>
    </row>
    <row r="193" spans="1:16" s="17" customFormat="1" ht="60" x14ac:dyDescent="0.2">
      <c r="A193" s="40" t="s">
        <v>485</v>
      </c>
      <c r="B193" s="41" t="s">
        <v>38</v>
      </c>
      <c r="C193" s="50" t="s">
        <v>486</v>
      </c>
      <c r="D193" s="60" t="s">
        <v>487</v>
      </c>
      <c r="E193" s="41" t="s">
        <v>248</v>
      </c>
      <c r="F193" s="43">
        <v>1</v>
      </c>
      <c r="G193" s="44">
        <f t="shared" ref="G193:G244" si="35">ROUND(M193,2)</f>
        <v>8836.01</v>
      </c>
      <c r="H193" s="53">
        <f t="shared" ref="H193:H244" si="36">ROUND((G193*F193),2)</f>
        <v>8836.01</v>
      </c>
      <c r="I193" s="131"/>
      <c r="J193" s="45">
        <f>IF(I193&gt;G193,"NÃO ATENDE",ROUND(I193*F193,2))</f>
        <v>0</v>
      </c>
      <c r="L193" s="44">
        <f>'[1]Composições SINAPI'!F803</f>
        <v>6971.21</v>
      </c>
      <c r="M193" s="46">
        <f t="shared" ref="M193:M244" si="37">L193*(1+$C$15)</f>
        <v>8836.0086750000009</v>
      </c>
      <c r="N193" s="47"/>
      <c r="O193" s="48">
        <f t="shared" si="33"/>
        <v>5228.4075000000003</v>
      </c>
      <c r="P193" s="49" t="str">
        <f t="shared" si="34"/>
        <v>OK</v>
      </c>
    </row>
    <row r="194" spans="1:16" s="17" customFormat="1" ht="60" x14ac:dyDescent="0.2">
      <c r="A194" s="40" t="s">
        <v>488</v>
      </c>
      <c r="B194" s="41" t="s">
        <v>38</v>
      </c>
      <c r="C194" s="50" t="s">
        <v>489</v>
      </c>
      <c r="D194" s="60" t="s">
        <v>490</v>
      </c>
      <c r="E194" s="41" t="s">
        <v>248</v>
      </c>
      <c r="F194" s="43">
        <v>1</v>
      </c>
      <c r="G194" s="44">
        <f t="shared" si="35"/>
        <v>426.17</v>
      </c>
      <c r="H194" s="53">
        <f t="shared" si="36"/>
        <v>426.17</v>
      </c>
      <c r="I194" s="131"/>
      <c r="J194" s="45">
        <f>IF(I194&gt;G194,"NÃO ATENDE",ROUND(I194*F194,2))</f>
        <v>0</v>
      </c>
      <c r="L194" s="44">
        <v>336.23</v>
      </c>
      <c r="M194" s="46">
        <f t="shared" si="37"/>
        <v>426.17152500000003</v>
      </c>
      <c r="N194" s="47"/>
      <c r="O194" s="48">
        <f t="shared" si="33"/>
        <v>252.17250000000001</v>
      </c>
      <c r="P194" s="49" t="str">
        <f t="shared" si="34"/>
        <v>OK</v>
      </c>
    </row>
    <row r="195" spans="1:16" s="17" customFormat="1" ht="60" x14ac:dyDescent="0.2">
      <c r="A195" s="40" t="s">
        <v>491</v>
      </c>
      <c r="B195" s="41" t="s">
        <v>38</v>
      </c>
      <c r="C195" s="50" t="s">
        <v>492</v>
      </c>
      <c r="D195" s="60" t="s">
        <v>493</v>
      </c>
      <c r="E195" s="41" t="s">
        <v>248</v>
      </c>
      <c r="F195" s="43">
        <v>1</v>
      </c>
      <c r="G195" s="44">
        <f t="shared" si="35"/>
        <v>796.42</v>
      </c>
      <c r="H195" s="53">
        <f t="shared" si="36"/>
        <v>796.42</v>
      </c>
      <c r="I195" s="131"/>
      <c r="J195" s="45">
        <f>IF(I195&gt;G195,"NÃO ATENDE",ROUND(I195*F195,2))</f>
        <v>0</v>
      </c>
      <c r="L195" s="44">
        <v>628.34</v>
      </c>
      <c r="M195" s="46">
        <f t="shared" si="37"/>
        <v>796.42095000000006</v>
      </c>
      <c r="N195" s="47"/>
      <c r="O195" s="48">
        <f t="shared" si="33"/>
        <v>471.255</v>
      </c>
      <c r="P195" s="49" t="str">
        <f t="shared" si="34"/>
        <v>OK</v>
      </c>
    </row>
    <row r="196" spans="1:16" s="17" customFormat="1" ht="60" x14ac:dyDescent="0.2">
      <c r="A196" s="40" t="s">
        <v>494</v>
      </c>
      <c r="B196" s="41" t="s">
        <v>38</v>
      </c>
      <c r="C196" s="50" t="s">
        <v>495</v>
      </c>
      <c r="D196" s="60" t="s">
        <v>496</v>
      </c>
      <c r="E196" s="41" t="s">
        <v>248</v>
      </c>
      <c r="F196" s="43">
        <v>1</v>
      </c>
      <c r="G196" s="44">
        <f t="shared" si="35"/>
        <v>1005.51</v>
      </c>
      <c r="H196" s="53">
        <f t="shared" si="36"/>
        <v>1005.51</v>
      </c>
      <c r="I196" s="131"/>
      <c r="J196" s="45">
        <f>IF(I196&gt;G196,"NÃO ATENDE",ROUND(I196*F196,2))</f>
        <v>0</v>
      </c>
      <c r="L196" s="44">
        <v>793.3</v>
      </c>
      <c r="M196" s="46">
        <f t="shared" si="37"/>
        <v>1005.50775</v>
      </c>
      <c r="N196" s="47"/>
      <c r="O196" s="48">
        <f t="shared" si="33"/>
        <v>594.97499999999991</v>
      </c>
      <c r="P196" s="49" t="str">
        <f t="shared" si="34"/>
        <v>OK</v>
      </c>
    </row>
    <row r="197" spans="1:16" s="64" customFormat="1" ht="60" x14ac:dyDescent="0.2">
      <c r="A197" s="57" t="s">
        <v>497</v>
      </c>
      <c r="B197" s="58" t="s">
        <v>235</v>
      </c>
      <c r="C197" s="61" t="s">
        <v>498</v>
      </c>
      <c r="D197" s="62" t="s">
        <v>499</v>
      </c>
      <c r="E197" s="58" t="s">
        <v>87</v>
      </c>
      <c r="F197" s="63">
        <v>7</v>
      </c>
      <c r="G197" s="53">
        <f t="shared" si="35"/>
        <v>49.53</v>
      </c>
      <c r="H197" s="53">
        <f t="shared" si="36"/>
        <v>346.71</v>
      </c>
      <c r="I197" s="132"/>
      <c r="J197" s="45">
        <f>IF(I197&gt;G197,"NÃO ATENDE",ROUND(I197*F197,2))</f>
        <v>0</v>
      </c>
      <c r="L197" s="65">
        <f>'[1]Composições IOPES'!E98</f>
        <v>39.08</v>
      </c>
      <c r="M197" s="77">
        <f t="shared" si="37"/>
        <v>49.533900000000003</v>
      </c>
      <c r="N197" s="78"/>
      <c r="O197" s="79">
        <f t="shared" si="33"/>
        <v>29.31</v>
      </c>
      <c r="P197" s="80" t="str">
        <f t="shared" si="34"/>
        <v>OK</v>
      </c>
    </row>
    <row r="198" spans="1:16" s="17" customFormat="1" ht="45" x14ac:dyDescent="0.2">
      <c r="A198" s="40" t="s">
        <v>500</v>
      </c>
      <c r="B198" s="41" t="s">
        <v>38</v>
      </c>
      <c r="C198" s="50" t="s">
        <v>501</v>
      </c>
      <c r="D198" s="60" t="s">
        <v>502</v>
      </c>
      <c r="E198" s="41" t="s">
        <v>87</v>
      </c>
      <c r="F198" s="43">
        <v>648.9</v>
      </c>
      <c r="G198" s="44">
        <f t="shared" si="35"/>
        <v>2.2200000000000002</v>
      </c>
      <c r="H198" s="53">
        <f t="shared" si="36"/>
        <v>1440.56</v>
      </c>
      <c r="I198" s="131"/>
      <c r="J198" s="45">
        <f>IF(I198&gt;G198,"NÃO ATENDE",ROUND(I198*F198,2))</f>
        <v>0</v>
      </c>
      <c r="L198" s="44">
        <v>1.75</v>
      </c>
      <c r="M198" s="46">
        <f t="shared" si="37"/>
        <v>2.2181250000000001</v>
      </c>
      <c r="N198" s="47"/>
      <c r="O198" s="48">
        <f t="shared" si="33"/>
        <v>1.3125</v>
      </c>
      <c r="P198" s="49" t="str">
        <f t="shared" si="34"/>
        <v>OK</v>
      </c>
    </row>
    <row r="199" spans="1:16" s="17" customFormat="1" ht="45" x14ac:dyDescent="0.2">
      <c r="A199" s="40" t="s">
        <v>503</v>
      </c>
      <c r="B199" s="41" t="s">
        <v>38</v>
      </c>
      <c r="C199" s="50" t="s">
        <v>504</v>
      </c>
      <c r="D199" s="60" t="s">
        <v>505</v>
      </c>
      <c r="E199" s="41" t="s">
        <v>87</v>
      </c>
      <c r="F199" s="43">
        <v>234</v>
      </c>
      <c r="G199" s="44">
        <f t="shared" si="35"/>
        <v>3.16</v>
      </c>
      <c r="H199" s="53">
        <f t="shared" si="36"/>
        <v>739.44</v>
      </c>
      <c r="I199" s="131"/>
      <c r="J199" s="45">
        <f>IF(I199&gt;G199,"NÃO ATENDE",ROUND(I199*F199,2))</f>
        <v>0</v>
      </c>
      <c r="L199" s="44">
        <v>2.4900000000000002</v>
      </c>
      <c r="M199" s="46">
        <f t="shared" si="37"/>
        <v>3.1560750000000004</v>
      </c>
      <c r="N199" s="47"/>
      <c r="O199" s="48">
        <f t="shared" si="33"/>
        <v>1.8675000000000002</v>
      </c>
      <c r="P199" s="49" t="str">
        <f t="shared" si="34"/>
        <v>OK</v>
      </c>
    </row>
    <row r="200" spans="1:16" s="17" customFormat="1" ht="45" x14ac:dyDescent="0.2">
      <c r="A200" s="40" t="s">
        <v>506</v>
      </c>
      <c r="B200" s="41" t="s">
        <v>38</v>
      </c>
      <c r="C200" s="50" t="s">
        <v>507</v>
      </c>
      <c r="D200" s="60" t="s">
        <v>508</v>
      </c>
      <c r="E200" s="41" t="s">
        <v>87</v>
      </c>
      <c r="F200" s="43">
        <v>739.7</v>
      </c>
      <c r="G200" s="44">
        <f t="shared" si="35"/>
        <v>5.03</v>
      </c>
      <c r="H200" s="53">
        <f t="shared" si="36"/>
        <v>3720.69</v>
      </c>
      <c r="I200" s="131"/>
      <c r="J200" s="45">
        <f>IF(I200&gt;G200,"NÃO ATENDE",ROUND(I200*F200,2))</f>
        <v>0</v>
      </c>
      <c r="L200" s="44">
        <v>3.97</v>
      </c>
      <c r="M200" s="46">
        <f t="shared" si="37"/>
        <v>5.0319750000000001</v>
      </c>
      <c r="N200" s="47"/>
      <c r="O200" s="48">
        <f t="shared" si="33"/>
        <v>2.9775</v>
      </c>
      <c r="P200" s="49" t="str">
        <f t="shared" si="34"/>
        <v>OK</v>
      </c>
    </row>
    <row r="201" spans="1:16" s="17" customFormat="1" ht="45" x14ac:dyDescent="0.2">
      <c r="A201" s="40" t="s">
        <v>509</v>
      </c>
      <c r="B201" s="41" t="s">
        <v>38</v>
      </c>
      <c r="C201" s="50" t="s">
        <v>510</v>
      </c>
      <c r="D201" s="60" t="s">
        <v>511</v>
      </c>
      <c r="E201" s="41" t="s">
        <v>87</v>
      </c>
      <c r="F201" s="43">
        <v>79.7</v>
      </c>
      <c r="G201" s="44">
        <f t="shared" si="35"/>
        <v>6.86</v>
      </c>
      <c r="H201" s="53">
        <f t="shared" si="36"/>
        <v>546.74</v>
      </c>
      <c r="I201" s="131"/>
      <c r="J201" s="45">
        <f>IF(I201&gt;G201,"NÃO ATENDE",ROUND(I201*F201,2))</f>
        <v>0</v>
      </c>
      <c r="L201" s="44">
        <v>5.41</v>
      </c>
      <c r="M201" s="46">
        <f t="shared" si="37"/>
        <v>6.8571750000000007</v>
      </c>
      <c r="N201" s="47"/>
      <c r="O201" s="48">
        <f t="shared" si="33"/>
        <v>4.0575000000000001</v>
      </c>
      <c r="P201" s="49" t="str">
        <f t="shared" si="34"/>
        <v>OK</v>
      </c>
    </row>
    <row r="202" spans="1:16" s="17" customFormat="1" ht="45" x14ac:dyDescent="0.2">
      <c r="A202" s="40" t="s">
        <v>512</v>
      </c>
      <c r="B202" s="41" t="s">
        <v>38</v>
      </c>
      <c r="C202" s="50" t="s">
        <v>513</v>
      </c>
      <c r="D202" s="60" t="s">
        <v>514</v>
      </c>
      <c r="E202" s="41" t="s">
        <v>87</v>
      </c>
      <c r="F202" s="43">
        <v>47.5</v>
      </c>
      <c r="G202" s="44">
        <f t="shared" si="35"/>
        <v>7.1</v>
      </c>
      <c r="H202" s="53">
        <f t="shared" si="36"/>
        <v>337.25</v>
      </c>
      <c r="I202" s="131"/>
      <c r="J202" s="45">
        <f>IF(I202&gt;G202,"NÃO ATENDE",ROUND(I202*F202,2))</f>
        <v>0</v>
      </c>
      <c r="L202" s="44">
        <v>5.6</v>
      </c>
      <c r="M202" s="46">
        <f t="shared" si="37"/>
        <v>7.0979999999999999</v>
      </c>
      <c r="N202" s="47"/>
      <c r="O202" s="48">
        <f t="shared" si="33"/>
        <v>4.1999999999999993</v>
      </c>
      <c r="P202" s="49" t="str">
        <f t="shared" si="34"/>
        <v>OK</v>
      </c>
    </row>
    <row r="203" spans="1:16" s="17" customFormat="1" ht="45" x14ac:dyDescent="0.2">
      <c r="A203" s="40" t="s">
        <v>515</v>
      </c>
      <c r="B203" s="41" t="s">
        <v>38</v>
      </c>
      <c r="C203" s="50" t="s">
        <v>516</v>
      </c>
      <c r="D203" s="60" t="s">
        <v>517</v>
      </c>
      <c r="E203" s="41" t="s">
        <v>87</v>
      </c>
      <c r="F203" s="43">
        <v>55.5</v>
      </c>
      <c r="G203" s="44">
        <f t="shared" si="35"/>
        <v>10.9</v>
      </c>
      <c r="H203" s="53">
        <f t="shared" si="36"/>
        <v>604.95000000000005</v>
      </c>
      <c r="I203" s="131"/>
      <c r="J203" s="45">
        <f>IF(I203&gt;G203,"NÃO ATENDE",ROUND(I203*F203,2))</f>
        <v>0</v>
      </c>
      <c r="L203" s="44">
        <v>8.6</v>
      </c>
      <c r="M203" s="46">
        <f t="shared" si="37"/>
        <v>10.900500000000001</v>
      </c>
      <c r="N203" s="47"/>
      <c r="O203" s="48">
        <f t="shared" si="33"/>
        <v>6.4499999999999993</v>
      </c>
      <c r="P203" s="49" t="str">
        <f t="shared" si="34"/>
        <v>OK</v>
      </c>
    </row>
    <row r="204" spans="1:16" s="17" customFormat="1" ht="45" x14ac:dyDescent="0.2">
      <c r="A204" s="40" t="s">
        <v>518</v>
      </c>
      <c r="B204" s="41" t="s">
        <v>38</v>
      </c>
      <c r="C204" s="50" t="s">
        <v>519</v>
      </c>
      <c r="D204" s="60" t="s">
        <v>520</v>
      </c>
      <c r="E204" s="41" t="s">
        <v>87</v>
      </c>
      <c r="F204" s="43">
        <v>45.5</v>
      </c>
      <c r="G204" s="44">
        <f t="shared" si="35"/>
        <v>19.2</v>
      </c>
      <c r="H204" s="53">
        <f t="shared" si="36"/>
        <v>873.6</v>
      </c>
      <c r="I204" s="131"/>
      <c r="J204" s="45">
        <f>IF(I204&gt;G204,"NÃO ATENDE",ROUND(I204*F204,2))</f>
        <v>0</v>
      </c>
      <c r="L204" s="44">
        <v>15.15</v>
      </c>
      <c r="M204" s="46">
        <f t="shared" si="37"/>
        <v>19.202625000000001</v>
      </c>
      <c r="N204" s="47"/>
      <c r="O204" s="48">
        <f t="shared" si="33"/>
        <v>11.362500000000001</v>
      </c>
      <c r="P204" s="49" t="str">
        <f t="shared" si="34"/>
        <v>OK</v>
      </c>
    </row>
    <row r="205" spans="1:16" s="17" customFormat="1" ht="45" x14ac:dyDescent="0.2">
      <c r="A205" s="40" t="s">
        <v>521</v>
      </c>
      <c r="B205" s="41" t="s">
        <v>38</v>
      </c>
      <c r="C205" s="50" t="s">
        <v>522</v>
      </c>
      <c r="D205" s="60" t="s">
        <v>523</v>
      </c>
      <c r="E205" s="41" t="s">
        <v>87</v>
      </c>
      <c r="F205" s="43">
        <v>8</v>
      </c>
      <c r="G205" s="44">
        <f t="shared" si="35"/>
        <v>36.93</v>
      </c>
      <c r="H205" s="53">
        <f t="shared" si="36"/>
        <v>295.44</v>
      </c>
      <c r="I205" s="131"/>
      <c r="J205" s="45">
        <f>IF(I205&gt;G205,"NÃO ATENDE",ROUND(I205*F205,2))</f>
        <v>0</v>
      </c>
      <c r="L205" s="44">
        <v>29.14</v>
      </c>
      <c r="M205" s="46">
        <f t="shared" si="37"/>
        <v>36.934950000000001</v>
      </c>
      <c r="N205" s="47"/>
      <c r="O205" s="48">
        <f t="shared" si="33"/>
        <v>21.855</v>
      </c>
      <c r="P205" s="49" t="str">
        <f t="shared" si="34"/>
        <v>OK</v>
      </c>
    </row>
    <row r="206" spans="1:16" s="17" customFormat="1" ht="45" x14ac:dyDescent="0.2">
      <c r="A206" s="40" t="s">
        <v>524</v>
      </c>
      <c r="B206" s="41" t="s">
        <v>38</v>
      </c>
      <c r="C206" s="50" t="s">
        <v>525</v>
      </c>
      <c r="D206" s="60" t="s">
        <v>526</v>
      </c>
      <c r="E206" s="41" t="s">
        <v>87</v>
      </c>
      <c r="F206" s="43">
        <v>181.3</v>
      </c>
      <c r="G206" s="44">
        <f t="shared" si="35"/>
        <v>66.540000000000006</v>
      </c>
      <c r="H206" s="53">
        <f t="shared" si="36"/>
        <v>12063.7</v>
      </c>
      <c r="I206" s="131"/>
      <c r="J206" s="45">
        <f>IF(I206&gt;G206,"NÃO ATENDE",ROUND(I206*F206,2))</f>
        <v>0</v>
      </c>
      <c r="L206" s="44">
        <v>52.5</v>
      </c>
      <c r="M206" s="46">
        <f t="shared" si="37"/>
        <v>66.543750000000003</v>
      </c>
      <c r="N206" s="47"/>
      <c r="O206" s="48">
        <f t="shared" si="33"/>
        <v>39.375</v>
      </c>
      <c r="P206" s="49" t="str">
        <f t="shared" si="34"/>
        <v>OK</v>
      </c>
    </row>
    <row r="207" spans="1:16" s="17" customFormat="1" ht="15" x14ac:dyDescent="0.2">
      <c r="A207" s="40" t="s">
        <v>527</v>
      </c>
      <c r="B207" s="41" t="s">
        <v>38</v>
      </c>
      <c r="C207" s="50" t="s">
        <v>528</v>
      </c>
      <c r="D207" s="60" t="s">
        <v>529</v>
      </c>
      <c r="E207" s="41" t="s">
        <v>248</v>
      </c>
      <c r="F207" s="43">
        <v>3</v>
      </c>
      <c r="G207" s="44">
        <f t="shared" si="35"/>
        <v>176.31</v>
      </c>
      <c r="H207" s="53">
        <f t="shared" si="36"/>
        <v>528.92999999999995</v>
      </c>
      <c r="I207" s="131"/>
      <c r="J207" s="45">
        <f>IF(I207&gt;G207,"NÃO ATENDE",ROUND(I207*F207,2))</f>
        <v>0</v>
      </c>
      <c r="L207" s="44">
        <v>139.1</v>
      </c>
      <c r="M207" s="46">
        <f t="shared" si="37"/>
        <v>176.30924999999999</v>
      </c>
      <c r="N207" s="47"/>
      <c r="O207" s="48">
        <f t="shared" si="33"/>
        <v>104.32499999999999</v>
      </c>
      <c r="P207" s="49" t="str">
        <f t="shared" si="34"/>
        <v>OK</v>
      </c>
    </row>
    <row r="208" spans="1:16" s="17" customFormat="1" ht="45" x14ac:dyDescent="0.2">
      <c r="A208" s="40" t="s">
        <v>530</v>
      </c>
      <c r="B208" s="41" t="s">
        <v>38</v>
      </c>
      <c r="C208" s="50" t="s">
        <v>531</v>
      </c>
      <c r="D208" s="60" t="s">
        <v>532</v>
      </c>
      <c r="E208" s="41" t="s">
        <v>248</v>
      </c>
      <c r="F208" s="43">
        <v>4</v>
      </c>
      <c r="G208" s="44">
        <f t="shared" si="35"/>
        <v>171.78</v>
      </c>
      <c r="H208" s="53">
        <f t="shared" si="36"/>
        <v>687.12</v>
      </c>
      <c r="I208" s="131"/>
      <c r="J208" s="45">
        <f>IF(I208&gt;G208,"NÃO ATENDE",ROUND(I208*F208,2))</f>
        <v>0</v>
      </c>
      <c r="L208" s="44">
        <v>135.53</v>
      </c>
      <c r="M208" s="46">
        <f t="shared" si="37"/>
        <v>171.78427500000001</v>
      </c>
      <c r="N208" s="47"/>
      <c r="O208" s="48">
        <f t="shared" si="33"/>
        <v>101.64750000000001</v>
      </c>
      <c r="P208" s="49" t="str">
        <f t="shared" si="34"/>
        <v>OK</v>
      </c>
    </row>
    <row r="209" spans="1:16" s="17" customFormat="1" ht="45" x14ac:dyDescent="0.2">
      <c r="A209" s="40" t="s">
        <v>533</v>
      </c>
      <c r="B209" s="41" t="s">
        <v>38</v>
      </c>
      <c r="C209" s="50" t="s">
        <v>534</v>
      </c>
      <c r="D209" s="60" t="s">
        <v>535</v>
      </c>
      <c r="E209" s="41" t="s">
        <v>87</v>
      </c>
      <c r="F209" s="43">
        <v>46.23</v>
      </c>
      <c r="G209" s="44">
        <f t="shared" si="35"/>
        <v>44.95</v>
      </c>
      <c r="H209" s="53">
        <f t="shared" si="36"/>
        <v>2078.04</v>
      </c>
      <c r="I209" s="131"/>
      <c r="J209" s="45">
        <f>IF(I209&gt;G209,"NÃO ATENDE",ROUND(I209*F209,2))</f>
        <v>0</v>
      </c>
      <c r="L209" s="44">
        <v>35.46</v>
      </c>
      <c r="M209" s="46">
        <f t="shared" si="37"/>
        <v>44.945550000000004</v>
      </c>
      <c r="N209" s="47"/>
      <c r="O209" s="48">
        <f t="shared" si="33"/>
        <v>26.594999999999999</v>
      </c>
      <c r="P209" s="49" t="str">
        <f t="shared" si="34"/>
        <v>OK</v>
      </c>
    </row>
    <row r="210" spans="1:16" s="17" customFormat="1" ht="45" x14ac:dyDescent="0.2">
      <c r="A210" s="40" t="s">
        <v>536</v>
      </c>
      <c r="B210" s="41" t="s">
        <v>38</v>
      </c>
      <c r="C210" s="50" t="s">
        <v>537</v>
      </c>
      <c r="D210" s="60" t="s">
        <v>538</v>
      </c>
      <c r="E210" s="41" t="s">
        <v>87</v>
      </c>
      <c r="F210" s="43">
        <v>37.299999999999997</v>
      </c>
      <c r="G210" s="44">
        <f t="shared" si="35"/>
        <v>8.06</v>
      </c>
      <c r="H210" s="53">
        <f t="shared" si="36"/>
        <v>300.64</v>
      </c>
      <c r="I210" s="131"/>
      <c r="J210" s="45">
        <f>IF(I210&gt;G210,"NÃO ATENDE",ROUND(I210*F210,2))</f>
        <v>0</v>
      </c>
      <c r="L210" s="44">
        <v>6.36</v>
      </c>
      <c r="M210" s="46">
        <f t="shared" si="37"/>
        <v>8.061300000000001</v>
      </c>
      <c r="N210" s="47"/>
      <c r="O210" s="48">
        <f t="shared" si="33"/>
        <v>4.7700000000000005</v>
      </c>
      <c r="P210" s="49" t="str">
        <f t="shared" si="34"/>
        <v>OK</v>
      </c>
    </row>
    <row r="211" spans="1:16" s="17" customFormat="1" ht="45" x14ac:dyDescent="0.2">
      <c r="A211" s="40" t="s">
        <v>539</v>
      </c>
      <c r="B211" s="41" t="s">
        <v>38</v>
      </c>
      <c r="C211" s="50" t="s">
        <v>540</v>
      </c>
      <c r="D211" s="60" t="s">
        <v>541</v>
      </c>
      <c r="E211" s="41" t="s">
        <v>87</v>
      </c>
      <c r="F211" s="43">
        <v>389</v>
      </c>
      <c r="G211" s="44">
        <f t="shared" si="35"/>
        <v>9.1300000000000008</v>
      </c>
      <c r="H211" s="53">
        <f t="shared" si="36"/>
        <v>3551.57</v>
      </c>
      <c r="I211" s="131"/>
      <c r="J211" s="45">
        <f>IF(I211&gt;G211,"NÃO ATENDE",ROUND(I211*F211,2))</f>
        <v>0</v>
      </c>
      <c r="L211" s="44">
        <v>7.2</v>
      </c>
      <c r="M211" s="46">
        <f t="shared" si="37"/>
        <v>9.1260000000000012</v>
      </c>
      <c r="N211" s="47"/>
      <c r="O211" s="48">
        <f t="shared" si="33"/>
        <v>5.4</v>
      </c>
      <c r="P211" s="49" t="str">
        <f t="shared" si="34"/>
        <v>OK</v>
      </c>
    </row>
    <row r="212" spans="1:16" s="17" customFormat="1" ht="45" x14ac:dyDescent="0.2">
      <c r="A212" s="40" t="s">
        <v>542</v>
      </c>
      <c r="B212" s="41" t="s">
        <v>38</v>
      </c>
      <c r="C212" s="50" t="s">
        <v>543</v>
      </c>
      <c r="D212" s="60" t="s">
        <v>544</v>
      </c>
      <c r="E212" s="41" t="s">
        <v>87</v>
      </c>
      <c r="F212" s="43">
        <v>30</v>
      </c>
      <c r="G212" s="44">
        <f t="shared" si="35"/>
        <v>12.04</v>
      </c>
      <c r="H212" s="53">
        <f t="shared" si="36"/>
        <v>361.2</v>
      </c>
      <c r="I212" s="131"/>
      <c r="J212" s="45">
        <f>IF(I212&gt;G212,"NÃO ATENDE",ROUND(I212*F212,2))</f>
        <v>0</v>
      </c>
      <c r="L212" s="44">
        <v>9.5</v>
      </c>
      <c r="M212" s="46">
        <f t="shared" si="37"/>
        <v>12.041250000000002</v>
      </c>
      <c r="N212" s="47"/>
      <c r="O212" s="48">
        <f t="shared" si="33"/>
        <v>7.125</v>
      </c>
      <c r="P212" s="49" t="str">
        <f t="shared" si="34"/>
        <v>OK</v>
      </c>
    </row>
    <row r="213" spans="1:16" s="17" customFormat="1" ht="45" x14ac:dyDescent="0.2">
      <c r="A213" s="40" t="s">
        <v>545</v>
      </c>
      <c r="B213" s="41" t="s">
        <v>38</v>
      </c>
      <c r="C213" s="50" t="s">
        <v>546</v>
      </c>
      <c r="D213" s="60" t="s">
        <v>547</v>
      </c>
      <c r="E213" s="41" t="s">
        <v>87</v>
      </c>
      <c r="F213" s="43">
        <v>11.4</v>
      </c>
      <c r="G213" s="44">
        <f t="shared" si="35"/>
        <v>14.94</v>
      </c>
      <c r="H213" s="53">
        <f t="shared" si="36"/>
        <v>170.32</v>
      </c>
      <c r="I213" s="131"/>
      <c r="J213" s="45">
        <f>IF(I213&gt;G213,"NÃO ATENDE",ROUND(I213*F213,2))</f>
        <v>0</v>
      </c>
      <c r="L213" s="44">
        <v>11.79</v>
      </c>
      <c r="M213" s="46">
        <f t="shared" si="37"/>
        <v>14.943825</v>
      </c>
      <c r="N213" s="47"/>
      <c r="O213" s="48">
        <f t="shared" si="33"/>
        <v>8.8424999999999994</v>
      </c>
      <c r="P213" s="49" t="str">
        <f t="shared" si="34"/>
        <v>OK</v>
      </c>
    </row>
    <row r="214" spans="1:16" s="17" customFormat="1" ht="30" x14ac:dyDescent="0.2">
      <c r="A214" s="40" t="s">
        <v>548</v>
      </c>
      <c r="B214" s="41" t="s">
        <v>38</v>
      </c>
      <c r="C214" s="50" t="s">
        <v>549</v>
      </c>
      <c r="D214" s="60" t="s">
        <v>550</v>
      </c>
      <c r="E214" s="41" t="s">
        <v>248</v>
      </c>
      <c r="F214" s="43">
        <v>41</v>
      </c>
      <c r="G214" s="44">
        <f t="shared" si="35"/>
        <v>9.7899999999999991</v>
      </c>
      <c r="H214" s="53">
        <f t="shared" si="36"/>
        <v>401.39</v>
      </c>
      <c r="I214" s="131"/>
      <c r="J214" s="45">
        <f>IF(I214&gt;G214,"NÃO ATENDE",ROUND(I214*F214,2))</f>
        <v>0</v>
      </c>
      <c r="L214" s="44">
        <v>7.72</v>
      </c>
      <c r="M214" s="46">
        <f t="shared" si="37"/>
        <v>9.7850999999999999</v>
      </c>
      <c r="N214" s="47"/>
      <c r="O214" s="48">
        <f t="shared" si="33"/>
        <v>5.79</v>
      </c>
      <c r="P214" s="49" t="str">
        <f t="shared" si="34"/>
        <v>OK</v>
      </c>
    </row>
    <row r="215" spans="1:16" s="17" customFormat="1" ht="45" x14ac:dyDescent="0.2">
      <c r="A215" s="40" t="s">
        <v>551</v>
      </c>
      <c r="B215" s="41" t="s">
        <v>38</v>
      </c>
      <c r="C215" s="50" t="s">
        <v>552</v>
      </c>
      <c r="D215" s="60" t="s">
        <v>553</v>
      </c>
      <c r="E215" s="41" t="s">
        <v>248</v>
      </c>
      <c r="F215" s="43">
        <v>3</v>
      </c>
      <c r="G215" s="44">
        <f t="shared" si="35"/>
        <v>25.32</v>
      </c>
      <c r="H215" s="53">
        <f t="shared" si="36"/>
        <v>75.959999999999994</v>
      </c>
      <c r="I215" s="131"/>
      <c r="J215" s="45">
        <f>IF(I215&gt;G215,"NÃO ATENDE",ROUND(I215*F215,2))</f>
        <v>0</v>
      </c>
      <c r="L215" s="44">
        <v>19.98</v>
      </c>
      <c r="M215" s="46">
        <f t="shared" si="37"/>
        <v>25.324650000000002</v>
      </c>
      <c r="N215" s="47"/>
      <c r="O215" s="48">
        <f t="shared" si="33"/>
        <v>14.984999999999999</v>
      </c>
      <c r="P215" s="49" t="str">
        <f t="shared" si="34"/>
        <v>OK</v>
      </c>
    </row>
    <row r="216" spans="1:16" s="17" customFormat="1" ht="45" x14ac:dyDescent="0.2">
      <c r="A216" s="40" t="s">
        <v>554</v>
      </c>
      <c r="B216" s="41" t="s">
        <v>38</v>
      </c>
      <c r="C216" s="50" t="s">
        <v>555</v>
      </c>
      <c r="D216" s="60" t="s">
        <v>556</v>
      </c>
      <c r="E216" s="41" t="s">
        <v>248</v>
      </c>
      <c r="F216" s="43">
        <v>56</v>
      </c>
      <c r="G216" s="44">
        <f t="shared" si="35"/>
        <v>13.26</v>
      </c>
      <c r="H216" s="53">
        <f t="shared" si="36"/>
        <v>742.56</v>
      </c>
      <c r="I216" s="131"/>
      <c r="J216" s="45">
        <f>IF(I216&gt;G216,"NÃO ATENDE",ROUND(I216*F216,2))</f>
        <v>0</v>
      </c>
      <c r="L216" s="44">
        <v>10.46</v>
      </c>
      <c r="M216" s="46">
        <f t="shared" si="37"/>
        <v>13.258050000000003</v>
      </c>
      <c r="N216" s="47"/>
      <c r="O216" s="48">
        <f t="shared" si="33"/>
        <v>7.8450000000000006</v>
      </c>
      <c r="P216" s="49" t="str">
        <f t="shared" si="34"/>
        <v>OK</v>
      </c>
    </row>
    <row r="217" spans="1:16" s="17" customFormat="1" ht="45" x14ac:dyDescent="0.2">
      <c r="A217" s="40" t="s">
        <v>557</v>
      </c>
      <c r="B217" s="41" t="s">
        <v>38</v>
      </c>
      <c r="C217" s="50" t="s">
        <v>558</v>
      </c>
      <c r="D217" s="60" t="s">
        <v>559</v>
      </c>
      <c r="E217" s="41" t="s">
        <v>248</v>
      </c>
      <c r="F217" s="43">
        <v>26</v>
      </c>
      <c r="G217" s="44">
        <f t="shared" si="35"/>
        <v>8.73</v>
      </c>
      <c r="H217" s="53">
        <f t="shared" si="36"/>
        <v>226.98</v>
      </c>
      <c r="I217" s="131"/>
      <c r="J217" s="45">
        <f>IF(I217&gt;G217,"NÃO ATENDE",ROUND(I217*F217,2))</f>
        <v>0</v>
      </c>
      <c r="L217" s="44">
        <v>6.89</v>
      </c>
      <c r="M217" s="46">
        <f t="shared" si="37"/>
        <v>8.7330749999999995</v>
      </c>
      <c r="N217" s="47"/>
      <c r="O217" s="48">
        <f t="shared" si="33"/>
        <v>5.1674999999999995</v>
      </c>
      <c r="P217" s="49" t="str">
        <f t="shared" si="34"/>
        <v>OK</v>
      </c>
    </row>
    <row r="218" spans="1:16" s="17" customFormat="1" ht="45" x14ac:dyDescent="0.2">
      <c r="A218" s="40" t="s">
        <v>560</v>
      </c>
      <c r="B218" s="41" t="s">
        <v>38</v>
      </c>
      <c r="C218" s="50" t="s">
        <v>561</v>
      </c>
      <c r="D218" s="60" t="s">
        <v>562</v>
      </c>
      <c r="E218" s="41" t="s">
        <v>248</v>
      </c>
      <c r="F218" s="43">
        <v>1</v>
      </c>
      <c r="G218" s="44">
        <f t="shared" si="35"/>
        <v>11.7</v>
      </c>
      <c r="H218" s="53">
        <f t="shared" si="36"/>
        <v>11.7</v>
      </c>
      <c r="I218" s="131"/>
      <c r="J218" s="45">
        <f>IF(I218&gt;G218,"NÃO ATENDE",ROUND(I218*F218,2))</f>
        <v>0</v>
      </c>
      <c r="L218" s="44">
        <v>9.23</v>
      </c>
      <c r="M218" s="46">
        <f t="shared" si="37"/>
        <v>11.699025000000001</v>
      </c>
      <c r="N218" s="47"/>
      <c r="O218" s="48">
        <f t="shared" si="33"/>
        <v>6.9225000000000003</v>
      </c>
      <c r="P218" s="49" t="str">
        <f t="shared" si="34"/>
        <v>OK</v>
      </c>
    </row>
    <row r="219" spans="1:16" s="17" customFormat="1" ht="45" x14ac:dyDescent="0.2">
      <c r="A219" s="40" t="s">
        <v>563</v>
      </c>
      <c r="B219" s="41" t="s">
        <v>38</v>
      </c>
      <c r="C219" s="50" t="s">
        <v>564</v>
      </c>
      <c r="D219" s="60" t="s">
        <v>565</v>
      </c>
      <c r="E219" s="41" t="s">
        <v>248</v>
      </c>
      <c r="F219" s="43">
        <v>11</v>
      </c>
      <c r="G219" s="44">
        <f t="shared" si="35"/>
        <v>25.62</v>
      </c>
      <c r="H219" s="53">
        <f t="shared" si="36"/>
        <v>281.82</v>
      </c>
      <c r="I219" s="131"/>
      <c r="J219" s="45">
        <f>IF(I219&gt;G219,"NÃO ATENDE",ROUND(I219*F219,2))</f>
        <v>0</v>
      </c>
      <c r="L219" s="44">
        <v>20.21</v>
      </c>
      <c r="M219" s="46">
        <f t="shared" si="37"/>
        <v>25.616175000000002</v>
      </c>
      <c r="N219" s="47"/>
      <c r="O219" s="48">
        <f t="shared" si="33"/>
        <v>15.157500000000001</v>
      </c>
      <c r="P219" s="49" t="str">
        <f t="shared" si="34"/>
        <v>OK</v>
      </c>
    </row>
    <row r="220" spans="1:16" s="17" customFormat="1" ht="45" x14ac:dyDescent="0.2">
      <c r="A220" s="40" t="s">
        <v>566</v>
      </c>
      <c r="B220" s="41" t="s">
        <v>38</v>
      </c>
      <c r="C220" s="50" t="s">
        <v>567</v>
      </c>
      <c r="D220" s="60" t="s">
        <v>568</v>
      </c>
      <c r="E220" s="41" t="s">
        <v>248</v>
      </c>
      <c r="F220" s="43">
        <v>4</v>
      </c>
      <c r="G220" s="44">
        <f t="shared" si="35"/>
        <v>40.56</v>
      </c>
      <c r="H220" s="53">
        <f t="shared" si="36"/>
        <v>162.24</v>
      </c>
      <c r="I220" s="131"/>
      <c r="J220" s="45">
        <f>IF(I220&gt;G220,"NÃO ATENDE",ROUND(I220*F220,2))</f>
        <v>0</v>
      </c>
      <c r="L220" s="44">
        <v>32</v>
      </c>
      <c r="M220" s="46">
        <f t="shared" si="37"/>
        <v>40.56</v>
      </c>
      <c r="N220" s="47"/>
      <c r="O220" s="48">
        <f t="shared" si="33"/>
        <v>24</v>
      </c>
      <c r="P220" s="49" t="str">
        <f t="shared" si="34"/>
        <v>OK</v>
      </c>
    </row>
    <row r="221" spans="1:16" s="17" customFormat="1" ht="45" x14ac:dyDescent="0.2">
      <c r="A221" s="40" t="s">
        <v>569</v>
      </c>
      <c r="B221" s="41" t="s">
        <v>38</v>
      </c>
      <c r="C221" s="50" t="s">
        <v>570</v>
      </c>
      <c r="D221" s="60" t="s">
        <v>571</v>
      </c>
      <c r="E221" s="41" t="s">
        <v>248</v>
      </c>
      <c r="F221" s="43">
        <v>10</v>
      </c>
      <c r="G221" s="44">
        <f t="shared" si="35"/>
        <v>45.25</v>
      </c>
      <c r="H221" s="53">
        <f t="shared" si="36"/>
        <v>452.5</v>
      </c>
      <c r="I221" s="131"/>
      <c r="J221" s="45">
        <f>IF(I221&gt;G221,"NÃO ATENDE",ROUND(I221*F221,2))</f>
        <v>0</v>
      </c>
      <c r="L221" s="44">
        <v>35.700000000000003</v>
      </c>
      <c r="M221" s="46">
        <f t="shared" si="37"/>
        <v>45.249750000000006</v>
      </c>
      <c r="N221" s="47"/>
      <c r="O221" s="48">
        <f t="shared" si="33"/>
        <v>26.775000000000002</v>
      </c>
      <c r="P221" s="49" t="str">
        <f t="shared" si="34"/>
        <v>OK</v>
      </c>
    </row>
    <row r="222" spans="1:16" s="17" customFormat="1" ht="45" x14ac:dyDescent="0.2">
      <c r="A222" s="40" t="s">
        <v>572</v>
      </c>
      <c r="B222" s="41" t="s">
        <v>38</v>
      </c>
      <c r="C222" s="50" t="s">
        <v>573</v>
      </c>
      <c r="D222" s="60" t="s">
        <v>574</v>
      </c>
      <c r="E222" s="41" t="s">
        <v>248</v>
      </c>
      <c r="F222" s="43">
        <v>1</v>
      </c>
      <c r="G222" s="44">
        <f t="shared" si="35"/>
        <v>41.12</v>
      </c>
      <c r="H222" s="53">
        <f t="shared" si="36"/>
        <v>41.12</v>
      </c>
      <c r="I222" s="131"/>
      <c r="J222" s="45">
        <f>IF(I222&gt;G222,"NÃO ATENDE",ROUND(I222*F222,2))</f>
        <v>0</v>
      </c>
      <c r="L222" s="44">
        <v>32.44</v>
      </c>
      <c r="M222" s="46">
        <f t="shared" si="37"/>
        <v>41.117699999999999</v>
      </c>
      <c r="N222" s="47"/>
      <c r="O222" s="48">
        <f t="shared" ref="O222:O290" si="38">0.75*L222</f>
        <v>24.33</v>
      </c>
      <c r="P222" s="49" t="str">
        <f t="shared" ref="P222:P290" si="39">IF(L222&gt;=O222,"OK","REVER")</f>
        <v>OK</v>
      </c>
    </row>
    <row r="223" spans="1:16" s="17" customFormat="1" ht="45" x14ac:dyDescent="0.2">
      <c r="A223" s="40" t="s">
        <v>575</v>
      </c>
      <c r="B223" s="41" t="s">
        <v>38</v>
      </c>
      <c r="C223" s="50" t="s">
        <v>576</v>
      </c>
      <c r="D223" s="60" t="s">
        <v>577</v>
      </c>
      <c r="E223" s="41" t="s">
        <v>248</v>
      </c>
      <c r="F223" s="43">
        <v>26</v>
      </c>
      <c r="G223" s="44">
        <f t="shared" si="35"/>
        <v>30.34</v>
      </c>
      <c r="H223" s="53">
        <f t="shared" si="36"/>
        <v>788.84</v>
      </c>
      <c r="I223" s="131"/>
      <c r="J223" s="45">
        <f>IF(I223&gt;G223,"NÃO ATENDE",ROUND(I223*F223,2))</f>
        <v>0</v>
      </c>
      <c r="L223" s="44">
        <v>23.94</v>
      </c>
      <c r="M223" s="46">
        <f t="shared" si="37"/>
        <v>30.343950000000003</v>
      </c>
      <c r="N223" s="47"/>
      <c r="O223" s="48">
        <f t="shared" si="38"/>
        <v>17.955000000000002</v>
      </c>
      <c r="P223" s="49" t="str">
        <f t="shared" si="39"/>
        <v>OK</v>
      </c>
    </row>
    <row r="224" spans="1:16" s="17" customFormat="1" ht="45" x14ac:dyDescent="0.2">
      <c r="A224" s="40" t="s">
        <v>578</v>
      </c>
      <c r="B224" s="41" t="s">
        <v>38</v>
      </c>
      <c r="C224" s="50" t="s">
        <v>579</v>
      </c>
      <c r="D224" s="60" t="s">
        <v>580</v>
      </c>
      <c r="E224" s="41" t="s">
        <v>248</v>
      </c>
      <c r="F224" s="43">
        <v>1</v>
      </c>
      <c r="G224" s="44">
        <f t="shared" si="35"/>
        <v>32.76</v>
      </c>
      <c r="H224" s="53">
        <f t="shared" si="36"/>
        <v>32.76</v>
      </c>
      <c r="I224" s="131"/>
      <c r="J224" s="45">
        <f>IF(I224&gt;G224,"NÃO ATENDE",ROUND(I224*F224,2))</f>
        <v>0</v>
      </c>
      <c r="L224" s="44">
        <v>25.85</v>
      </c>
      <c r="M224" s="46">
        <f t="shared" si="37"/>
        <v>32.764875000000004</v>
      </c>
      <c r="N224" s="47"/>
      <c r="O224" s="48">
        <f t="shared" si="38"/>
        <v>19.387500000000003</v>
      </c>
      <c r="P224" s="49" t="str">
        <f t="shared" si="39"/>
        <v>OK</v>
      </c>
    </row>
    <row r="225" spans="1:16" s="17" customFormat="1" ht="45" x14ac:dyDescent="0.2">
      <c r="A225" s="40" t="s">
        <v>581</v>
      </c>
      <c r="B225" s="41" t="s">
        <v>38</v>
      </c>
      <c r="C225" s="50" t="s">
        <v>582</v>
      </c>
      <c r="D225" s="60" t="s">
        <v>583</v>
      </c>
      <c r="E225" s="41" t="s">
        <v>248</v>
      </c>
      <c r="F225" s="43">
        <v>25</v>
      </c>
      <c r="G225" s="44">
        <f t="shared" si="35"/>
        <v>27.11</v>
      </c>
      <c r="H225" s="53">
        <f t="shared" si="36"/>
        <v>677.75</v>
      </c>
      <c r="I225" s="131"/>
      <c r="J225" s="45">
        <f>IF(I225&gt;G225,"NÃO ATENDE",ROUND(I225*F225,2))</f>
        <v>0</v>
      </c>
      <c r="L225" s="44">
        <v>21.39</v>
      </c>
      <c r="M225" s="46">
        <f t="shared" si="37"/>
        <v>27.111825000000003</v>
      </c>
      <c r="N225" s="47"/>
      <c r="O225" s="48">
        <f t="shared" si="38"/>
        <v>16.0425</v>
      </c>
      <c r="P225" s="49" t="str">
        <f t="shared" si="39"/>
        <v>OK</v>
      </c>
    </row>
    <row r="226" spans="1:16" s="17" customFormat="1" ht="45" x14ac:dyDescent="0.2">
      <c r="A226" s="40" t="s">
        <v>584</v>
      </c>
      <c r="B226" s="41" t="s">
        <v>38</v>
      </c>
      <c r="C226" s="50" t="s">
        <v>585</v>
      </c>
      <c r="D226" s="60" t="s">
        <v>586</v>
      </c>
      <c r="E226" s="41" t="s">
        <v>248</v>
      </c>
      <c r="F226" s="43">
        <v>1</v>
      </c>
      <c r="G226" s="44">
        <f t="shared" si="35"/>
        <v>43.51</v>
      </c>
      <c r="H226" s="53">
        <f t="shared" si="36"/>
        <v>43.51</v>
      </c>
      <c r="I226" s="131"/>
      <c r="J226" s="45">
        <f>IF(I226&gt;G226,"NÃO ATENDE",ROUND(I226*F226,2))</f>
        <v>0</v>
      </c>
      <c r="L226" s="44">
        <v>34.33</v>
      </c>
      <c r="M226" s="46">
        <f t="shared" si="37"/>
        <v>43.513275</v>
      </c>
      <c r="N226" s="47"/>
      <c r="O226" s="48">
        <f t="shared" si="38"/>
        <v>25.747499999999999</v>
      </c>
      <c r="P226" s="49" t="str">
        <f t="shared" si="39"/>
        <v>OK</v>
      </c>
    </row>
    <row r="227" spans="1:16" s="17" customFormat="1" ht="30" x14ac:dyDescent="0.2">
      <c r="A227" s="40" t="s">
        <v>587</v>
      </c>
      <c r="B227" s="41" t="s">
        <v>38</v>
      </c>
      <c r="C227" s="50" t="s">
        <v>588</v>
      </c>
      <c r="D227" s="69" t="s">
        <v>589</v>
      </c>
      <c r="E227" s="41" t="s">
        <v>248</v>
      </c>
      <c r="F227" s="43">
        <v>7</v>
      </c>
      <c r="G227" s="44">
        <f t="shared" si="35"/>
        <v>10.75</v>
      </c>
      <c r="H227" s="53">
        <f t="shared" si="36"/>
        <v>75.25</v>
      </c>
      <c r="I227" s="131"/>
      <c r="J227" s="45">
        <f>IF(I227&gt;G227,"NÃO ATENDE",ROUND(I227*F227,2))</f>
        <v>0</v>
      </c>
      <c r="L227" s="44">
        <v>8.48</v>
      </c>
      <c r="M227" s="46">
        <f t="shared" si="37"/>
        <v>10.748400000000002</v>
      </c>
      <c r="N227" s="47"/>
      <c r="O227" s="48">
        <f t="shared" si="38"/>
        <v>6.36</v>
      </c>
      <c r="P227" s="49" t="str">
        <f t="shared" si="39"/>
        <v>OK</v>
      </c>
    </row>
    <row r="228" spans="1:16" s="17" customFormat="1" ht="30" x14ac:dyDescent="0.2">
      <c r="A228" s="40" t="s">
        <v>590</v>
      </c>
      <c r="B228" s="41" t="s">
        <v>38</v>
      </c>
      <c r="C228" s="50" t="s">
        <v>591</v>
      </c>
      <c r="D228" s="69" t="s">
        <v>592</v>
      </c>
      <c r="E228" s="41" t="s">
        <v>248</v>
      </c>
      <c r="F228" s="43">
        <v>8</v>
      </c>
      <c r="G228" s="44">
        <f t="shared" si="35"/>
        <v>11.32</v>
      </c>
      <c r="H228" s="53">
        <f t="shared" si="36"/>
        <v>90.56</v>
      </c>
      <c r="I228" s="131"/>
      <c r="J228" s="45">
        <f>IF(I228&gt;G228,"NÃO ATENDE",ROUND(I228*F228,2))</f>
        <v>0</v>
      </c>
      <c r="L228" s="44">
        <v>8.93</v>
      </c>
      <c r="M228" s="46">
        <f t="shared" si="37"/>
        <v>11.318775</v>
      </c>
      <c r="N228" s="47"/>
      <c r="O228" s="48">
        <f t="shared" si="38"/>
        <v>6.6974999999999998</v>
      </c>
      <c r="P228" s="49" t="str">
        <f t="shared" si="39"/>
        <v>OK</v>
      </c>
    </row>
    <row r="229" spans="1:16" s="17" customFormat="1" ht="30" x14ac:dyDescent="0.2">
      <c r="A229" s="40" t="s">
        <v>593</v>
      </c>
      <c r="B229" s="41" t="s">
        <v>38</v>
      </c>
      <c r="C229" s="50" t="s">
        <v>594</v>
      </c>
      <c r="D229" s="69" t="s">
        <v>595</v>
      </c>
      <c r="E229" s="41" t="s">
        <v>248</v>
      </c>
      <c r="F229" s="43">
        <v>2</v>
      </c>
      <c r="G229" s="44">
        <f t="shared" si="35"/>
        <v>12.29</v>
      </c>
      <c r="H229" s="53">
        <f t="shared" si="36"/>
        <v>24.58</v>
      </c>
      <c r="I229" s="131"/>
      <c r="J229" s="45">
        <f>IF(I229&gt;G229,"NÃO ATENDE",ROUND(I229*F229,2))</f>
        <v>0</v>
      </c>
      <c r="L229" s="44">
        <v>9.6999999999999993</v>
      </c>
      <c r="M229" s="46">
        <f t="shared" si="37"/>
        <v>12.294750000000001</v>
      </c>
      <c r="N229" s="47"/>
      <c r="O229" s="48">
        <f t="shared" si="38"/>
        <v>7.2749999999999995</v>
      </c>
      <c r="P229" s="49" t="str">
        <f t="shared" si="39"/>
        <v>OK</v>
      </c>
    </row>
    <row r="230" spans="1:16" s="17" customFormat="1" ht="30" x14ac:dyDescent="0.2">
      <c r="A230" s="40" t="s">
        <v>596</v>
      </c>
      <c r="B230" s="41" t="s">
        <v>38</v>
      </c>
      <c r="C230" s="50" t="s">
        <v>597</v>
      </c>
      <c r="D230" s="69" t="s">
        <v>598</v>
      </c>
      <c r="E230" s="41" t="s">
        <v>248</v>
      </c>
      <c r="F230" s="43">
        <v>1</v>
      </c>
      <c r="G230" s="44">
        <f t="shared" si="35"/>
        <v>12.29</v>
      </c>
      <c r="H230" s="53">
        <f t="shared" si="36"/>
        <v>12.29</v>
      </c>
      <c r="I230" s="131"/>
      <c r="J230" s="45">
        <f>IF(I230&gt;G230,"NÃO ATENDE",ROUND(I230*F230,2))</f>
        <v>0</v>
      </c>
      <c r="L230" s="44">
        <v>9.6999999999999993</v>
      </c>
      <c r="M230" s="46">
        <f t="shared" si="37"/>
        <v>12.294750000000001</v>
      </c>
      <c r="N230" s="47"/>
      <c r="O230" s="48">
        <f t="shared" si="38"/>
        <v>7.2749999999999995</v>
      </c>
      <c r="P230" s="49" t="str">
        <f t="shared" si="39"/>
        <v>OK</v>
      </c>
    </row>
    <row r="231" spans="1:16" s="17" customFormat="1" ht="45" x14ac:dyDescent="0.2">
      <c r="A231" s="40" t="s">
        <v>599</v>
      </c>
      <c r="B231" s="41" t="s">
        <v>38</v>
      </c>
      <c r="C231" s="50" t="s">
        <v>600</v>
      </c>
      <c r="D231" s="60" t="s">
        <v>601</v>
      </c>
      <c r="E231" s="41" t="s">
        <v>248</v>
      </c>
      <c r="F231" s="43">
        <v>7</v>
      </c>
      <c r="G231" s="44">
        <f t="shared" si="35"/>
        <v>53.62</v>
      </c>
      <c r="H231" s="53">
        <f t="shared" si="36"/>
        <v>375.34</v>
      </c>
      <c r="I231" s="131"/>
      <c r="J231" s="45">
        <f>IF(I231&gt;G231,"NÃO ATENDE",ROUND(I231*F231,2))</f>
        <v>0</v>
      </c>
      <c r="L231" s="44">
        <v>42.3</v>
      </c>
      <c r="M231" s="46">
        <f t="shared" si="37"/>
        <v>53.615249999999996</v>
      </c>
      <c r="N231" s="47"/>
      <c r="O231" s="48">
        <f t="shared" si="38"/>
        <v>31.724999999999998</v>
      </c>
      <c r="P231" s="49" t="str">
        <f t="shared" si="39"/>
        <v>OK</v>
      </c>
    </row>
    <row r="232" spans="1:16" s="17" customFormat="1" ht="30" x14ac:dyDescent="0.2">
      <c r="A232" s="40" t="s">
        <v>602</v>
      </c>
      <c r="B232" s="41" t="s">
        <v>38</v>
      </c>
      <c r="C232" s="50" t="s">
        <v>603</v>
      </c>
      <c r="D232" s="60" t="s">
        <v>604</v>
      </c>
      <c r="E232" s="41" t="s">
        <v>248</v>
      </c>
      <c r="F232" s="43">
        <v>2</v>
      </c>
      <c r="G232" s="44">
        <f t="shared" si="35"/>
        <v>56.76</v>
      </c>
      <c r="H232" s="53">
        <f t="shared" si="36"/>
        <v>113.52</v>
      </c>
      <c r="I232" s="131"/>
      <c r="J232" s="45">
        <f>IF(I232&gt;G232,"NÃO ATENDE",ROUND(I232*F232,2))</f>
        <v>0</v>
      </c>
      <c r="L232" s="44">
        <v>44.78</v>
      </c>
      <c r="M232" s="46">
        <f t="shared" si="37"/>
        <v>56.758650000000003</v>
      </c>
      <c r="N232" s="47"/>
      <c r="O232" s="48">
        <f t="shared" si="38"/>
        <v>33.585000000000001</v>
      </c>
      <c r="P232" s="49" t="str">
        <f t="shared" si="39"/>
        <v>OK</v>
      </c>
    </row>
    <row r="233" spans="1:16" s="17" customFormat="1" ht="45" x14ac:dyDescent="0.2">
      <c r="A233" s="40" t="s">
        <v>605</v>
      </c>
      <c r="B233" s="41" t="s">
        <v>38</v>
      </c>
      <c r="C233" s="50" t="s">
        <v>606</v>
      </c>
      <c r="D233" s="60" t="s">
        <v>607</v>
      </c>
      <c r="E233" s="41" t="s">
        <v>248</v>
      </c>
      <c r="F233" s="43">
        <v>3</v>
      </c>
      <c r="G233" s="44">
        <f t="shared" si="35"/>
        <v>59.24</v>
      </c>
      <c r="H233" s="53">
        <f t="shared" si="36"/>
        <v>177.72</v>
      </c>
      <c r="I233" s="131"/>
      <c r="J233" s="45">
        <f>IF(I233&gt;G233,"NÃO ATENDE",ROUND(I233*F233,2))</f>
        <v>0</v>
      </c>
      <c r="L233" s="44">
        <v>46.74</v>
      </c>
      <c r="M233" s="46">
        <f t="shared" si="37"/>
        <v>59.242950000000008</v>
      </c>
      <c r="N233" s="47"/>
      <c r="O233" s="48">
        <f t="shared" si="38"/>
        <v>35.055</v>
      </c>
      <c r="P233" s="49" t="str">
        <f t="shared" si="39"/>
        <v>OK</v>
      </c>
    </row>
    <row r="234" spans="1:16" s="17" customFormat="1" ht="30" x14ac:dyDescent="0.2">
      <c r="A234" s="40" t="s">
        <v>608</v>
      </c>
      <c r="B234" s="41" t="s">
        <v>38</v>
      </c>
      <c r="C234" s="50" t="s">
        <v>609</v>
      </c>
      <c r="D234" s="60" t="s">
        <v>610</v>
      </c>
      <c r="E234" s="41" t="s">
        <v>248</v>
      </c>
      <c r="F234" s="43">
        <v>2</v>
      </c>
      <c r="G234" s="44">
        <f t="shared" si="35"/>
        <v>67.709999999999994</v>
      </c>
      <c r="H234" s="53">
        <f t="shared" si="36"/>
        <v>135.41999999999999</v>
      </c>
      <c r="I234" s="131"/>
      <c r="J234" s="45">
        <f>IF(I234&gt;G234,"NÃO ATENDE",ROUND(I234*F234,2))</f>
        <v>0</v>
      </c>
      <c r="L234" s="44">
        <v>53.42</v>
      </c>
      <c r="M234" s="46">
        <f t="shared" si="37"/>
        <v>67.709850000000003</v>
      </c>
      <c r="N234" s="47"/>
      <c r="O234" s="48">
        <f t="shared" si="38"/>
        <v>40.064999999999998</v>
      </c>
      <c r="P234" s="49" t="str">
        <f t="shared" si="39"/>
        <v>OK</v>
      </c>
    </row>
    <row r="235" spans="1:16" s="17" customFormat="1" ht="30" x14ac:dyDescent="0.2">
      <c r="A235" s="40" t="s">
        <v>611</v>
      </c>
      <c r="B235" s="41" t="s">
        <v>38</v>
      </c>
      <c r="C235" s="50" t="s">
        <v>612</v>
      </c>
      <c r="D235" s="81" t="s">
        <v>613</v>
      </c>
      <c r="E235" s="41" t="s">
        <v>248</v>
      </c>
      <c r="F235" s="43">
        <v>1</v>
      </c>
      <c r="G235" s="44">
        <f t="shared" si="35"/>
        <v>100.11</v>
      </c>
      <c r="H235" s="53">
        <f t="shared" si="36"/>
        <v>100.11</v>
      </c>
      <c r="I235" s="131"/>
      <c r="J235" s="45">
        <f>IF(I235&gt;G235,"NÃO ATENDE",ROUND(I235*F235,2))</f>
        <v>0</v>
      </c>
      <c r="L235" s="48">
        <f>'[1]Composições SINAPI'!F841</f>
        <v>78.98</v>
      </c>
      <c r="M235" s="46">
        <f t="shared" si="37"/>
        <v>100.10715</v>
      </c>
      <c r="N235" s="47"/>
      <c r="O235" s="48">
        <f t="shared" si="38"/>
        <v>59.234999999999999</v>
      </c>
      <c r="P235" s="49" t="str">
        <f t="shared" si="39"/>
        <v>OK</v>
      </c>
    </row>
    <row r="236" spans="1:16" s="17" customFormat="1" ht="30" x14ac:dyDescent="0.2">
      <c r="A236" s="40" t="s">
        <v>614</v>
      </c>
      <c r="B236" s="41" t="s">
        <v>38</v>
      </c>
      <c r="C236" s="50" t="s">
        <v>615</v>
      </c>
      <c r="D236" s="60" t="s">
        <v>616</v>
      </c>
      <c r="E236" s="41" t="s">
        <v>248</v>
      </c>
      <c r="F236" s="43">
        <v>1</v>
      </c>
      <c r="G236" s="44">
        <f t="shared" si="35"/>
        <v>134.72</v>
      </c>
      <c r="H236" s="53">
        <f t="shared" si="36"/>
        <v>134.72</v>
      </c>
      <c r="I236" s="131"/>
      <c r="J236" s="45">
        <f>IF(I236&gt;G236,"NÃO ATENDE",ROUND(I236*F236,2))</f>
        <v>0</v>
      </c>
      <c r="L236" s="44">
        <f>'[1]Composições SINAPI'!F880</f>
        <v>106.29</v>
      </c>
      <c r="M236" s="46">
        <f t="shared" si="37"/>
        <v>134.72257500000001</v>
      </c>
      <c r="N236" s="47"/>
      <c r="O236" s="48">
        <f t="shared" si="38"/>
        <v>79.717500000000001</v>
      </c>
      <c r="P236" s="49" t="str">
        <f t="shared" si="39"/>
        <v>OK</v>
      </c>
    </row>
    <row r="237" spans="1:16" s="17" customFormat="1" ht="30" x14ac:dyDescent="0.2">
      <c r="A237" s="40" t="s">
        <v>617</v>
      </c>
      <c r="B237" s="41" t="s">
        <v>38</v>
      </c>
      <c r="C237" s="50" t="s">
        <v>618</v>
      </c>
      <c r="D237" s="60" t="s">
        <v>619</v>
      </c>
      <c r="E237" s="41" t="s">
        <v>248</v>
      </c>
      <c r="F237" s="43">
        <v>1</v>
      </c>
      <c r="G237" s="44">
        <f t="shared" si="35"/>
        <v>573.47</v>
      </c>
      <c r="H237" s="53">
        <f t="shared" si="36"/>
        <v>573.47</v>
      </c>
      <c r="I237" s="131"/>
      <c r="J237" s="45">
        <f>IF(I237&gt;G237,"NÃO ATENDE",ROUND(I237*F237,2))</f>
        <v>0</v>
      </c>
      <c r="L237" s="44">
        <f>'[1]Composições SINAPI'!F918</f>
        <v>452.44</v>
      </c>
      <c r="M237" s="46">
        <f t="shared" si="37"/>
        <v>573.46770000000004</v>
      </c>
      <c r="N237" s="47"/>
      <c r="O237" s="48">
        <f t="shared" si="38"/>
        <v>339.33</v>
      </c>
      <c r="P237" s="49" t="str">
        <f t="shared" si="39"/>
        <v>OK</v>
      </c>
    </row>
    <row r="238" spans="1:16" s="17" customFormat="1" ht="45" x14ac:dyDescent="0.2">
      <c r="A238" s="40" t="s">
        <v>620</v>
      </c>
      <c r="B238" s="41" t="s">
        <v>38</v>
      </c>
      <c r="C238" s="50" t="s">
        <v>621</v>
      </c>
      <c r="D238" s="60" t="s">
        <v>622</v>
      </c>
      <c r="E238" s="41" t="s">
        <v>248</v>
      </c>
      <c r="F238" s="43">
        <v>4</v>
      </c>
      <c r="G238" s="44">
        <f t="shared" si="35"/>
        <v>132.87</v>
      </c>
      <c r="H238" s="53">
        <f t="shared" si="36"/>
        <v>531.48</v>
      </c>
      <c r="I238" s="131"/>
      <c r="J238" s="45">
        <f>IF(I238&gt;G238,"NÃO ATENDE",ROUND(I238*F238,2))</f>
        <v>0</v>
      </c>
      <c r="L238" s="44">
        <f>'[1]Composições SINAPI'!F956</f>
        <v>104.83</v>
      </c>
      <c r="M238" s="46">
        <f t="shared" si="37"/>
        <v>132.87202500000001</v>
      </c>
      <c r="N238" s="47"/>
      <c r="O238" s="48">
        <f t="shared" si="38"/>
        <v>78.622500000000002</v>
      </c>
      <c r="P238" s="49" t="str">
        <f t="shared" si="39"/>
        <v>OK</v>
      </c>
    </row>
    <row r="239" spans="1:16" s="17" customFormat="1" ht="30" x14ac:dyDescent="0.2">
      <c r="A239" s="40" t="s">
        <v>623</v>
      </c>
      <c r="B239" s="41" t="s">
        <v>38</v>
      </c>
      <c r="C239" s="50" t="s">
        <v>624</v>
      </c>
      <c r="D239" s="60" t="s">
        <v>625</v>
      </c>
      <c r="E239" s="41" t="s">
        <v>248</v>
      </c>
      <c r="F239" s="43">
        <v>1</v>
      </c>
      <c r="G239" s="44">
        <f t="shared" si="35"/>
        <v>240.24</v>
      </c>
      <c r="H239" s="53">
        <f t="shared" si="36"/>
        <v>240.24</v>
      </c>
      <c r="I239" s="131"/>
      <c r="J239" s="45">
        <f>IF(I239&gt;G239,"NÃO ATENDE",ROUND(I239*F239,2))</f>
        <v>0</v>
      </c>
      <c r="L239" s="44">
        <v>189.54</v>
      </c>
      <c r="M239" s="46">
        <f t="shared" si="37"/>
        <v>240.24195</v>
      </c>
      <c r="N239" s="47"/>
      <c r="O239" s="48">
        <f t="shared" si="38"/>
        <v>142.155</v>
      </c>
      <c r="P239" s="49" t="str">
        <f t="shared" si="39"/>
        <v>OK</v>
      </c>
    </row>
    <row r="240" spans="1:16" s="17" customFormat="1" ht="30" x14ac:dyDescent="0.2">
      <c r="A240" s="40" t="s">
        <v>626</v>
      </c>
      <c r="B240" s="41" t="s">
        <v>38</v>
      </c>
      <c r="C240" s="50" t="s">
        <v>627</v>
      </c>
      <c r="D240" s="60" t="s">
        <v>628</v>
      </c>
      <c r="E240" s="41" t="s">
        <v>248</v>
      </c>
      <c r="F240" s="43">
        <v>1</v>
      </c>
      <c r="G240" s="44">
        <f t="shared" si="35"/>
        <v>343.72</v>
      </c>
      <c r="H240" s="53">
        <f t="shared" si="36"/>
        <v>343.72</v>
      </c>
      <c r="I240" s="131"/>
      <c r="J240" s="45">
        <f>IF(I240&gt;G240,"NÃO ATENDE",ROUND(I240*F240,2))</f>
        <v>0</v>
      </c>
      <c r="L240" s="44">
        <f>'[1]Composições SINAPI'!F1033</f>
        <v>271.18</v>
      </c>
      <c r="M240" s="46">
        <f t="shared" si="37"/>
        <v>343.72065000000003</v>
      </c>
      <c r="N240" s="47"/>
      <c r="O240" s="48">
        <f t="shared" si="38"/>
        <v>203.38499999999999</v>
      </c>
      <c r="P240" s="49" t="str">
        <f t="shared" si="39"/>
        <v>OK</v>
      </c>
    </row>
    <row r="241" spans="1:16" s="17" customFormat="1" ht="60" x14ac:dyDescent="0.2">
      <c r="A241" s="40" t="s">
        <v>629</v>
      </c>
      <c r="B241" s="41" t="s">
        <v>38</v>
      </c>
      <c r="C241" s="50" t="s">
        <v>630</v>
      </c>
      <c r="D241" s="60" t="s">
        <v>631</v>
      </c>
      <c r="E241" s="41" t="s">
        <v>248</v>
      </c>
      <c r="F241" s="43">
        <v>3</v>
      </c>
      <c r="G241" s="44">
        <f t="shared" si="35"/>
        <v>142.33000000000001</v>
      </c>
      <c r="H241" s="53">
        <f t="shared" si="36"/>
        <v>426.99</v>
      </c>
      <c r="I241" s="131"/>
      <c r="J241" s="45">
        <f>IF(I241&gt;G241,"NÃO ATENDE",ROUND(I241*F241,2))</f>
        <v>0</v>
      </c>
      <c r="L241" s="44">
        <f>'[1]Composições SINAPI'!F1070</f>
        <v>112.29</v>
      </c>
      <c r="M241" s="46">
        <f t="shared" si="37"/>
        <v>142.32757500000002</v>
      </c>
      <c r="N241" s="47"/>
      <c r="O241" s="48">
        <f t="shared" si="38"/>
        <v>84.217500000000001</v>
      </c>
      <c r="P241" s="49" t="str">
        <f t="shared" si="39"/>
        <v>OK</v>
      </c>
    </row>
    <row r="242" spans="1:16" s="17" customFormat="1" ht="30" x14ac:dyDescent="0.2">
      <c r="A242" s="40" t="s">
        <v>632</v>
      </c>
      <c r="B242" s="41" t="s">
        <v>38</v>
      </c>
      <c r="C242" s="50" t="s">
        <v>633</v>
      </c>
      <c r="D242" s="60" t="s">
        <v>634</v>
      </c>
      <c r="E242" s="41" t="s">
        <v>248</v>
      </c>
      <c r="F242" s="43">
        <v>8</v>
      </c>
      <c r="G242" s="44">
        <f t="shared" si="35"/>
        <v>74.17</v>
      </c>
      <c r="H242" s="53">
        <f t="shared" si="36"/>
        <v>593.36</v>
      </c>
      <c r="I242" s="131"/>
      <c r="J242" s="45">
        <f>IF(I242&gt;G242,"NÃO ATENDE",ROUND(I242*F242,2))</f>
        <v>0</v>
      </c>
      <c r="L242" s="44">
        <v>58.52</v>
      </c>
      <c r="M242" s="46">
        <f t="shared" si="37"/>
        <v>74.17410000000001</v>
      </c>
      <c r="N242" s="47"/>
      <c r="O242" s="48">
        <f t="shared" si="38"/>
        <v>43.89</v>
      </c>
      <c r="P242" s="49" t="str">
        <f t="shared" si="39"/>
        <v>OK</v>
      </c>
    </row>
    <row r="243" spans="1:16" s="17" customFormat="1" ht="45" x14ac:dyDescent="0.2">
      <c r="A243" s="40" t="s">
        <v>635</v>
      </c>
      <c r="B243" s="41" t="s">
        <v>38</v>
      </c>
      <c r="C243" s="50" t="s">
        <v>636</v>
      </c>
      <c r="D243" s="60" t="s">
        <v>637</v>
      </c>
      <c r="E243" s="41" t="s">
        <v>248</v>
      </c>
      <c r="F243" s="43">
        <v>6</v>
      </c>
      <c r="G243" s="44">
        <f t="shared" si="35"/>
        <v>73.92</v>
      </c>
      <c r="H243" s="53">
        <f t="shared" si="36"/>
        <v>443.52</v>
      </c>
      <c r="I243" s="131"/>
      <c r="J243" s="45">
        <f>IF(I243&gt;G243,"NÃO ATENDE",ROUND(I243*F243,2))</f>
        <v>0</v>
      </c>
      <c r="L243" s="44">
        <v>58.32</v>
      </c>
      <c r="M243" s="46">
        <f t="shared" si="37"/>
        <v>73.920600000000007</v>
      </c>
      <c r="N243" s="47"/>
      <c r="O243" s="48">
        <f t="shared" si="38"/>
        <v>43.74</v>
      </c>
      <c r="P243" s="49" t="str">
        <f t="shared" si="39"/>
        <v>OK</v>
      </c>
    </row>
    <row r="244" spans="1:16" s="17" customFormat="1" ht="45" x14ac:dyDescent="0.2">
      <c r="A244" s="40" t="s">
        <v>638</v>
      </c>
      <c r="B244" s="41" t="s">
        <v>38</v>
      </c>
      <c r="C244" s="50" t="s">
        <v>639</v>
      </c>
      <c r="D244" s="60" t="s">
        <v>640</v>
      </c>
      <c r="E244" s="41" t="s">
        <v>248</v>
      </c>
      <c r="F244" s="43">
        <v>39</v>
      </c>
      <c r="G244" s="44">
        <f t="shared" si="35"/>
        <v>98.09</v>
      </c>
      <c r="H244" s="53">
        <f t="shared" si="36"/>
        <v>3825.51</v>
      </c>
      <c r="I244" s="131"/>
      <c r="J244" s="45">
        <f>IF(I244&gt;G244,"NÃO ATENDE",ROUND(I244*F244,2))</f>
        <v>0</v>
      </c>
      <c r="L244" s="44">
        <v>77.39</v>
      </c>
      <c r="M244" s="46">
        <f t="shared" si="37"/>
        <v>98.091825</v>
      </c>
      <c r="N244" s="47"/>
      <c r="O244" s="48">
        <f t="shared" si="38"/>
        <v>58.042500000000004</v>
      </c>
      <c r="P244" s="49" t="str">
        <f t="shared" si="39"/>
        <v>OK</v>
      </c>
    </row>
    <row r="245" spans="1:16" s="17" customFormat="1" ht="15.75" x14ac:dyDescent="0.2">
      <c r="A245" s="40"/>
      <c r="B245" s="41"/>
      <c r="C245" s="50"/>
      <c r="D245" s="51" t="s">
        <v>45</v>
      </c>
      <c r="E245" s="41"/>
      <c r="F245" s="52"/>
      <c r="G245" s="44"/>
      <c r="H245" s="26">
        <f>SUM(H193:H244)</f>
        <v>51867.939999999988</v>
      </c>
      <c r="I245" s="25"/>
      <c r="J245" s="26">
        <f>SUM(J193:J244)</f>
        <v>0</v>
      </c>
      <c r="L245" s="53"/>
      <c r="M245" s="54"/>
      <c r="N245" s="47"/>
      <c r="O245" s="48">
        <f t="shared" si="38"/>
        <v>0</v>
      </c>
      <c r="P245" s="49" t="str">
        <f t="shared" si="39"/>
        <v>OK</v>
      </c>
    </row>
    <row r="246" spans="1:16" s="37" customFormat="1" ht="15.75" x14ac:dyDescent="0.2">
      <c r="A246" s="29">
        <v>13</v>
      </c>
      <c r="B246" s="30"/>
      <c r="C246" s="31"/>
      <c r="D246" s="32" t="s">
        <v>641</v>
      </c>
      <c r="E246" s="31"/>
      <c r="F246" s="33"/>
      <c r="G246" s="34"/>
      <c r="H246" s="34"/>
      <c r="I246" s="35"/>
      <c r="J246" s="36"/>
      <c r="L246" s="34"/>
      <c r="M246" s="38"/>
      <c r="N246" s="39"/>
      <c r="O246" s="55">
        <f t="shared" si="38"/>
        <v>0</v>
      </c>
      <c r="P246" s="56" t="str">
        <f t="shared" si="39"/>
        <v>OK</v>
      </c>
    </row>
    <row r="247" spans="1:16" s="17" customFormat="1" ht="45" x14ac:dyDescent="0.2">
      <c r="A247" s="40" t="s">
        <v>642</v>
      </c>
      <c r="B247" s="41" t="s">
        <v>38</v>
      </c>
      <c r="C247" s="50" t="s">
        <v>540</v>
      </c>
      <c r="D247" s="60" t="s">
        <v>643</v>
      </c>
      <c r="E247" s="41" t="s">
        <v>87</v>
      </c>
      <c r="F247" s="43">
        <v>36.35</v>
      </c>
      <c r="G247" s="44">
        <f t="shared" ref="G247:G253" si="40">ROUND(M247,2)</f>
        <v>9.1300000000000008</v>
      </c>
      <c r="H247" s="53">
        <f t="shared" ref="H247:H253" si="41">ROUND((G247*F247),2)</f>
        <v>331.88</v>
      </c>
      <c r="I247" s="133"/>
      <c r="J247" s="45">
        <f>IF(I247&gt;G247,"NÃO ATENDE",ROUND(I247*F247,2))</f>
        <v>0</v>
      </c>
      <c r="L247" s="44">
        <v>7.2</v>
      </c>
      <c r="M247" s="46">
        <f t="shared" ref="M247:M253" si="42">L247*(1+$C$15)</f>
        <v>9.1260000000000012</v>
      </c>
      <c r="N247" s="47"/>
      <c r="O247" s="48">
        <f t="shared" si="38"/>
        <v>5.4</v>
      </c>
      <c r="P247" s="49" t="str">
        <f t="shared" si="39"/>
        <v>OK</v>
      </c>
    </row>
    <row r="248" spans="1:16" s="17" customFormat="1" ht="45" x14ac:dyDescent="0.2">
      <c r="A248" s="40" t="s">
        <v>644</v>
      </c>
      <c r="B248" s="41" t="s">
        <v>38</v>
      </c>
      <c r="C248" s="50" t="s">
        <v>543</v>
      </c>
      <c r="D248" s="60" t="s">
        <v>544</v>
      </c>
      <c r="E248" s="41" t="s">
        <v>87</v>
      </c>
      <c r="F248" s="43">
        <v>24.2</v>
      </c>
      <c r="G248" s="44">
        <f t="shared" si="40"/>
        <v>12.04</v>
      </c>
      <c r="H248" s="53">
        <f t="shared" si="41"/>
        <v>291.37</v>
      </c>
      <c r="I248" s="133"/>
      <c r="J248" s="45">
        <f>IF(I248&gt;G248,"NÃO ATENDE",ROUND(I248*F248,2))</f>
        <v>0</v>
      </c>
      <c r="L248" s="44">
        <v>9.5</v>
      </c>
      <c r="M248" s="46">
        <f t="shared" si="42"/>
        <v>12.041250000000002</v>
      </c>
      <c r="N248" s="47"/>
      <c r="O248" s="48">
        <f t="shared" si="38"/>
        <v>7.125</v>
      </c>
      <c r="P248" s="49" t="str">
        <f t="shared" si="39"/>
        <v>OK</v>
      </c>
    </row>
    <row r="249" spans="1:16" s="17" customFormat="1" ht="45" x14ac:dyDescent="0.2">
      <c r="A249" s="40" t="s">
        <v>645</v>
      </c>
      <c r="B249" s="41" t="s">
        <v>38</v>
      </c>
      <c r="C249" s="50" t="s">
        <v>555</v>
      </c>
      <c r="D249" s="60" t="s">
        <v>556</v>
      </c>
      <c r="E249" s="41" t="s">
        <v>248</v>
      </c>
      <c r="F249" s="43">
        <v>3</v>
      </c>
      <c r="G249" s="44">
        <f t="shared" si="40"/>
        <v>13.26</v>
      </c>
      <c r="H249" s="53">
        <f t="shared" si="41"/>
        <v>39.78</v>
      </c>
      <c r="I249" s="131"/>
      <c r="J249" s="45">
        <f>IF(I249&gt;G249,"NÃO ATENDE",ROUND(I249*F249,2))</f>
        <v>0</v>
      </c>
      <c r="L249" s="44">
        <v>10.46</v>
      </c>
      <c r="M249" s="46">
        <f t="shared" si="42"/>
        <v>13.258050000000003</v>
      </c>
      <c r="N249" s="47"/>
      <c r="O249" s="48">
        <f t="shared" si="38"/>
        <v>7.8450000000000006</v>
      </c>
      <c r="P249" s="49" t="str">
        <f t="shared" si="39"/>
        <v>OK</v>
      </c>
    </row>
    <row r="250" spans="1:16" s="17" customFormat="1" ht="45" x14ac:dyDescent="0.2">
      <c r="A250" s="40" t="s">
        <v>646</v>
      </c>
      <c r="B250" s="41" t="s">
        <v>38</v>
      </c>
      <c r="C250" s="50" t="s">
        <v>558</v>
      </c>
      <c r="D250" s="60" t="s">
        <v>559</v>
      </c>
      <c r="E250" s="41" t="s">
        <v>248</v>
      </c>
      <c r="F250" s="43">
        <v>1</v>
      </c>
      <c r="G250" s="44">
        <f t="shared" si="40"/>
        <v>8.73</v>
      </c>
      <c r="H250" s="53">
        <f t="shared" si="41"/>
        <v>8.73</v>
      </c>
      <c r="I250" s="131"/>
      <c r="J250" s="45">
        <f>IF(I250&gt;G250,"NÃO ATENDE",ROUND(I250*F250,2))</f>
        <v>0</v>
      </c>
      <c r="L250" s="44">
        <v>6.89</v>
      </c>
      <c r="M250" s="46">
        <f t="shared" si="42"/>
        <v>8.7330749999999995</v>
      </c>
      <c r="N250" s="47"/>
      <c r="O250" s="48">
        <f t="shared" si="38"/>
        <v>5.1674999999999995</v>
      </c>
      <c r="P250" s="49" t="str">
        <f t="shared" si="39"/>
        <v>OK</v>
      </c>
    </row>
    <row r="251" spans="1:16" s="17" customFormat="1" ht="30" x14ac:dyDescent="0.2">
      <c r="A251" s="40" t="s">
        <v>647</v>
      </c>
      <c r="B251" s="41" t="s">
        <v>38</v>
      </c>
      <c r="C251" s="50" t="s">
        <v>648</v>
      </c>
      <c r="D251" s="60" t="s">
        <v>649</v>
      </c>
      <c r="E251" s="41" t="s">
        <v>248</v>
      </c>
      <c r="F251" s="43">
        <v>3</v>
      </c>
      <c r="G251" s="44">
        <f t="shared" si="40"/>
        <v>48.82</v>
      </c>
      <c r="H251" s="53">
        <f t="shared" si="41"/>
        <v>146.46</v>
      </c>
      <c r="I251" s="133"/>
      <c r="J251" s="45">
        <f>IF(I251&gt;G251,"NÃO ATENDE",ROUND(I251*F251,2))</f>
        <v>0</v>
      </c>
      <c r="L251" s="44">
        <v>38.520000000000003</v>
      </c>
      <c r="M251" s="46">
        <f t="shared" si="42"/>
        <v>48.824100000000008</v>
      </c>
      <c r="N251" s="47"/>
      <c r="O251" s="48">
        <f t="shared" si="38"/>
        <v>28.89</v>
      </c>
      <c r="P251" s="49" t="str">
        <f t="shared" si="39"/>
        <v>OK</v>
      </c>
    </row>
    <row r="252" spans="1:16" s="17" customFormat="1" ht="30" x14ac:dyDescent="0.2">
      <c r="A252" s="40" t="s">
        <v>650</v>
      </c>
      <c r="B252" s="41" t="s">
        <v>38</v>
      </c>
      <c r="C252" s="50" t="s">
        <v>651</v>
      </c>
      <c r="D252" s="60" t="s">
        <v>652</v>
      </c>
      <c r="E252" s="41" t="s">
        <v>248</v>
      </c>
      <c r="F252" s="43">
        <v>3</v>
      </c>
      <c r="G252" s="44">
        <f t="shared" si="40"/>
        <v>31.62</v>
      </c>
      <c r="H252" s="53">
        <f t="shared" si="41"/>
        <v>94.86</v>
      </c>
      <c r="I252" s="133"/>
      <c r="J252" s="45">
        <f>IF(I252&gt;G252,"NÃO ATENDE",ROUND(I252*F252,2))</f>
        <v>0</v>
      </c>
      <c r="L252" s="44">
        <v>24.95</v>
      </c>
      <c r="M252" s="46">
        <f t="shared" si="42"/>
        <v>31.624124999999999</v>
      </c>
      <c r="N252" s="47"/>
      <c r="O252" s="48">
        <f t="shared" si="38"/>
        <v>18.712499999999999</v>
      </c>
      <c r="P252" s="49" t="str">
        <f t="shared" si="39"/>
        <v>OK</v>
      </c>
    </row>
    <row r="253" spans="1:16" s="17" customFormat="1" ht="30" x14ac:dyDescent="0.2">
      <c r="A253" s="40" t="s">
        <v>653</v>
      </c>
      <c r="B253" s="41" t="s">
        <v>38</v>
      </c>
      <c r="C253" s="50" t="s">
        <v>654</v>
      </c>
      <c r="D253" s="60" t="s">
        <v>655</v>
      </c>
      <c r="E253" s="41" t="s">
        <v>248</v>
      </c>
      <c r="F253" s="43">
        <v>1</v>
      </c>
      <c r="G253" s="44">
        <f t="shared" si="40"/>
        <v>46.86</v>
      </c>
      <c r="H253" s="53">
        <f t="shared" si="41"/>
        <v>46.86</v>
      </c>
      <c r="I253" s="133"/>
      <c r="J253" s="45">
        <f>IF(I253&gt;G253,"NÃO ATENDE",ROUND(I253*F253,2))</f>
        <v>0</v>
      </c>
      <c r="L253" s="44">
        <f>'[1]Composições SINAPI'!F1108</f>
        <v>36.97</v>
      </c>
      <c r="M253" s="46">
        <f t="shared" si="42"/>
        <v>46.859475000000003</v>
      </c>
      <c r="N253" s="47"/>
      <c r="O253" s="48">
        <f t="shared" si="38"/>
        <v>27.727499999999999</v>
      </c>
      <c r="P253" s="49" t="str">
        <f t="shared" si="39"/>
        <v>OK</v>
      </c>
    </row>
    <row r="254" spans="1:16" s="17" customFormat="1" ht="15.75" x14ac:dyDescent="0.2">
      <c r="A254" s="40"/>
      <c r="B254" s="41"/>
      <c r="C254" s="50"/>
      <c r="D254" s="51" t="s">
        <v>45</v>
      </c>
      <c r="E254" s="41"/>
      <c r="F254" s="43"/>
      <c r="G254" s="44"/>
      <c r="H254" s="26">
        <f>SUM(H247:H253)</f>
        <v>959.94</v>
      </c>
      <c r="I254" s="25"/>
      <c r="J254" s="26">
        <f>SUM(J247:J253)</f>
        <v>0</v>
      </c>
      <c r="L254" s="53"/>
      <c r="M254" s="54"/>
      <c r="N254" s="47"/>
      <c r="O254" s="48">
        <f t="shared" si="38"/>
        <v>0</v>
      </c>
      <c r="P254" s="49" t="str">
        <f t="shared" si="39"/>
        <v>OK</v>
      </c>
    </row>
    <row r="255" spans="1:16" s="37" customFormat="1" ht="15.75" x14ac:dyDescent="0.2">
      <c r="A255" s="29">
        <v>14</v>
      </c>
      <c r="B255" s="30"/>
      <c r="C255" s="31"/>
      <c r="D255" s="32" t="s">
        <v>656</v>
      </c>
      <c r="E255" s="31"/>
      <c r="F255" s="33"/>
      <c r="G255" s="34"/>
      <c r="H255" s="34"/>
      <c r="I255" s="35"/>
      <c r="J255" s="36"/>
      <c r="L255" s="34"/>
      <c r="M255" s="38"/>
      <c r="N255" s="39"/>
      <c r="O255" s="55">
        <f t="shared" si="38"/>
        <v>0</v>
      </c>
      <c r="P255" s="56" t="str">
        <f t="shared" si="39"/>
        <v>OK</v>
      </c>
    </row>
    <row r="256" spans="1:16" s="17" customFormat="1" ht="30" x14ac:dyDescent="0.2">
      <c r="A256" s="40" t="s">
        <v>657</v>
      </c>
      <c r="B256" s="58" t="s">
        <v>38</v>
      </c>
      <c r="C256" s="50" t="s">
        <v>658</v>
      </c>
      <c r="D256" s="60" t="s">
        <v>659</v>
      </c>
      <c r="E256" s="41" t="s">
        <v>44</v>
      </c>
      <c r="F256" s="43">
        <v>894.49</v>
      </c>
      <c r="G256" s="44">
        <f t="shared" ref="G256:G259" si="43">ROUND(M256,2)</f>
        <v>2.79</v>
      </c>
      <c r="H256" s="53">
        <f t="shared" ref="H256:H259" si="44">ROUND((G256*F256),2)</f>
        <v>2495.63</v>
      </c>
      <c r="I256" s="131"/>
      <c r="J256" s="45">
        <f>IF(I256&gt;G256,"NÃO ATENDE",ROUND(I256*F256,2))</f>
        <v>0</v>
      </c>
      <c r="L256" s="44">
        <v>2.2000000000000002</v>
      </c>
      <c r="M256" s="46">
        <f>L256*(1+$C$15)</f>
        <v>2.7885000000000004</v>
      </c>
      <c r="N256" s="47"/>
      <c r="O256" s="48">
        <f t="shared" si="38"/>
        <v>1.6500000000000001</v>
      </c>
      <c r="P256" s="49" t="str">
        <f t="shared" si="39"/>
        <v>OK</v>
      </c>
    </row>
    <row r="257" spans="1:16" s="17" customFormat="1" ht="30" x14ac:dyDescent="0.2">
      <c r="A257" s="40" t="s">
        <v>660</v>
      </c>
      <c r="B257" s="58" t="s">
        <v>38</v>
      </c>
      <c r="C257" s="50" t="s">
        <v>661</v>
      </c>
      <c r="D257" s="60" t="s">
        <v>662</v>
      </c>
      <c r="E257" s="41" t="s">
        <v>44</v>
      </c>
      <c r="F257" s="43">
        <v>894.49</v>
      </c>
      <c r="G257" s="44">
        <f t="shared" si="43"/>
        <v>13.51</v>
      </c>
      <c r="H257" s="53">
        <f t="shared" si="44"/>
        <v>12084.56</v>
      </c>
      <c r="I257" s="131"/>
      <c r="J257" s="45">
        <f>IF(I257&gt;G257,"NÃO ATENDE",ROUND(I257*F257,2))</f>
        <v>0</v>
      </c>
      <c r="L257" s="44">
        <v>10.66</v>
      </c>
      <c r="M257" s="46">
        <f>L257*(1+$C$15)</f>
        <v>13.511550000000002</v>
      </c>
      <c r="N257" s="47"/>
      <c r="O257" s="48">
        <f t="shared" si="38"/>
        <v>7.9950000000000001</v>
      </c>
      <c r="P257" s="49" t="str">
        <f t="shared" si="39"/>
        <v>OK</v>
      </c>
    </row>
    <row r="258" spans="1:16" s="17" customFormat="1" ht="30" x14ac:dyDescent="0.2">
      <c r="A258" s="40" t="s">
        <v>663</v>
      </c>
      <c r="B258" s="58" t="s">
        <v>38</v>
      </c>
      <c r="C258" s="50" t="s">
        <v>664</v>
      </c>
      <c r="D258" s="60" t="s">
        <v>665</v>
      </c>
      <c r="E258" s="41" t="s">
        <v>44</v>
      </c>
      <c r="F258" s="43">
        <v>48</v>
      </c>
      <c r="G258" s="44">
        <f t="shared" si="43"/>
        <v>27.07</v>
      </c>
      <c r="H258" s="53">
        <f t="shared" si="44"/>
        <v>1299.3599999999999</v>
      </c>
      <c r="I258" s="131"/>
      <c r="J258" s="45">
        <f>IF(I258&gt;G258,"NÃO ATENDE",ROUND(I258*F258,2))</f>
        <v>0</v>
      </c>
      <c r="L258" s="44">
        <v>21.36</v>
      </c>
      <c r="M258" s="46">
        <f>L258*(1+$C$15)</f>
        <v>27.073800000000002</v>
      </c>
      <c r="N258" s="47"/>
      <c r="O258" s="48">
        <f t="shared" si="38"/>
        <v>16.02</v>
      </c>
      <c r="P258" s="49" t="str">
        <f t="shared" si="39"/>
        <v>OK</v>
      </c>
    </row>
    <row r="259" spans="1:16" s="17" customFormat="1" ht="30" x14ac:dyDescent="0.2">
      <c r="A259" s="40" t="s">
        <v>666</v>
      </c>
      <c r="B259" s="58" t="s">
        <v>38</v>
      </c>
      <c r="C259" s="50" t="s">
        <v>667</v>
      </c>
      <c r="D259" s="60" t="s">
        <v>668</v>
      </c>
      <c r="E259" s="41" t="s">
        <v>44</v>
      </c>
      <c r="F259" s="43">
        <v>26.96</v>
      </c>
      <c r="G259" s="44">
        <f t="shared" si="43"/>
        <v>28.89</v>
      </c>
      <c r="H259" s="53">
        <f t="shared" si="44"/>
        <v>778.87</v>
      </c>
      <c r="I259" s="131"/>
      <c r="J259" s="45">
        <f>IF(I259&gt;G259,"NÃO ATENDE",ROUND(I259*F259,2))</f>
        <v>0</v>
      </c>
      <c r="L259" s="44">
        <v>22.79</v>
      </c>
      <c r="M259" s="46">
        <f>L259*(1+$C$15)</f>
        <v>28.886324999999999</v>
      </c>
      <c r="N259" s="47"/>
      <c r="O259" s="48">
        <f t="shared" si="38"/>
        <v>17.092500000000001</v>
      </c>
      <c r="P259" s="49" t="str">
        <f t="shared" si="39"/>
        <v>OK</v>
      </c>
    </row>
    <row r="260" spans="1:16" s="17" customFormat="1" ht="15.75" x14ac:dyDescent="0.2">
      <c r="A260" s="40"/>
      <c r="B260" s="41"/>
      <c r="C260" s="50"/>
      <c r="D260" s="51" t="s">
        <v>45</v>
      </c>
      <c r="E260" s="41"/>
      <c r="F260" s="52"/>
      <c r="G260" s="44"/>
      <c r="H260" s="26">
        <f>SUM(H256:H259)</f>
        <v>16658.419999999998</v>
      </c>
      <c r="I260" s="25"/>
      <c r="J260" s="26">
        <f>SUM(J256:J259)</f>
        <v>0</v>
      </c>
      <c r="L260" s="44"/>
      <c r="M260" s="46"/>
      <c r="N260" s="47"/>
      <c r="O260" s="48">
        <f t="shared" si="38"/>
        <v>0</v>
      </c>
      <c r="P260" s="49" t="str">
        <f t="shared" si="39"/>
        <v>OK</v>
      </c>
    </row>
    <row r="261" spans="1:16" s="37" customFormat="1" ht="15.75" x14ac:dyDescent="0.2">
      <c r="A261" s="29">
        <v>15</v>
      </c>
      <c r="B261" s="30"/>
      <c r="C261" s="31"/>
      <c r="D261" s="32" t="s">
        <v>669</v>
      </c>
      <c r="E261" s="31"/>
      <c r="F261" s="33"/>
      <c r="G261" s="34"/>
      <c r="H261" s="34"/>
      <c r="I261" s="35"/>
      <c r="J261" s="36"/>
      <c r="L261" s="34"/>
      <c r="M261" s="38"/>
      <c r="N261" s="39"/>
      <c r="O261" s="55"/>
      <c r="P261" s="56"/>
    </row>
    <row r="262" spans="1:16" s="64" customFormat="1" ht="60" x14ac:dyDescent="0.2">
      <c r="A262" s="57" t="s">
        <v>670</v>
      </c>
      <c r="B262" s="58" t="s">
        <v>235</v>
      </c>
      <c r="C262" s="61" t="s">
        <v>498</v>
      </c>
      <c r="D262" s="62" t="s">
        <v>499</v>
      </c>
      <c r="E262" s="58" t="s">
        <v>87</v>
      </c>
      <c r="F262" s="63">
        <v>84.67</v>
      </c>
      <c r="G262" s="53">
        <f t="shared" ref="G262:G267" si="45">ROUND(M262,2)</f>
        <v>49.53</v>
      </c>
      <c r="H262" s="53">
        <f t="shared" ref="H262:H267" si="46">ROUND((G262*F262),2)</f>
        <v>4193.71</v>
      </c>
      <c r="I262" s="132"/>
      <c r="J262" s="45">
        <f>IF(I262&gt;G262,"NÃO ATENDE",ROUND(I262*F262,2))</f>
        <v>0</v>
      </c>
      <c r="L262" s="65">
        <f>'[1]Composições IOPES'!E98</f>
        <v>39.08</v>
      </c>
      <c r="M262" s="77">
        <f>L262*(1+$C$15)</f>
        <v>49.533900000000003</v>
      </c>
      <c r="N262" s="78"/>
      <c r="O262" s="79">
        <f t="shared" ref="O262" si="47">0.75*L262</f>
        <v>29.31</v>
      </c>
      <c r="P262" s="80" t="str">
        <f t="shared" ref="P262" si="48">IF(L262&gt;=O262,"OK","REVER")</f>
        <v>OK</v>
      </c>
    </row>
    <row r="263" spans="1:16" s="17" customFormat="1" ht="15" x14ac:dyDescent="0.2">
      <c r="A263" s="40" t="s">
        <v>671</v>
      </c>
      <c r="B263" s="58" t="s">
        <v>38</v>
      </c>
      <c r="C263" s="82" t="s">
        <v>528</v>
      </c>
      <c r="D263" s="83" t="s">
        <v>529</v>
      </c>
      <c r="E263" s="41" t="s">
        <v>248</v>
      </c>
      <c r="F263" s="43">
        <v>6</v>
      </c>
      <c r="G263" s="44">
        <f t="shared" si="45"/>
        <v>176.31</v>
      </c>
      <c r="H263" s="53">
        <f t="shared" si="46"/>
        <v>1057.8599999999999</v>
      </c>
      <c r="I263" s="131"/>
      <c r="J263" s="45">
        <f>IF(I263&gt;G263,"NÃO ATENDE",ROUND(I263*F263,2))</f>
        <v>0</v>
      </c>
      <c r="L263" s="44">
        <v>139.1</v>
      </c>
      <c r="M263" s="46">
        <f t="shared" ref="M263:M267" si="49">L263*(1+$C$15)</f>
        <v>176.30924999999999</v>
      </c>
      <c r="N263" s="47"/>
      <c r="O263" s="48"/>
      <c r="P263" s="49"/>
    </row>
    <row r="264" spans="1:16" s="17" customFormat="1" ht="45" x14ac:dyDescent="0.2">
      <c r="A264" s="40" t="s">
        <v>672</v>
      </c>
      <c r="B264" s="58" t="s">
        <v>38</v>
      </c>
      <c r="C264" s="82" t="s">
        <v>673</v>
      </c>
      <c r="D264" s="83" t="s">
        <v>674</v>
      </c>
      <c r="E264" s="41" t="s">
        <v>87</v>
      </c>
      <c r="F264" s="43">
        <v>6</v>
      </c>
      <c r="G264" s="44">
        <f t="shared" si="45"/>
        <v>9.4</v>
      </c>
      <c r="H264" s="53">
        <f t="shared" si="46"/>
        <v>56.4</v>
      </c>
      <c r="I264" s="131"/>
      <c r="J264" s="45">
        <f>IF(I264&gt;G264,"NÃO ATENDE",ROUND(I264*F264,2))</f>
        <v>0</v>
      </c>
      <c r="L264" s="44">
        <v>7.42</v>
      </c>
      <c r="M264" s="46">
        <f t="shared" si="49"/>
        <v>9.4048499999999997</v>
      </c>
      <c r="N264" s="47"/>
      <c r="O264" s="48"/>
      <c r="P264" s="49"/>
    </row>
    <row r="265" spans="1:16" s="17" customFormat="1" ht="30" x14ac:dyDescent="0.2">
      <c r="A265" s="40" t="s">
        <v>675</v>
      </c>
      <c r="B265" s="58" t="s">
        <v>38</v>
      </c>
      <c r="C265" s="82" t="s">
        <v>676</v>
      </c>
      <c r="D265" s="83" t="s">
        <v>677</v>
      </c>
      <c r="E265" s="41" t="s">
        <v>248</v>
      </c>
      <c r="F265" s="43">
        <v>6</v>
      </c>
      <c r="G265" s="44">
        <f t="shared" si="45"/>
        <v>65.87</v>
      </c>
      <c r="H265" s="53">
        <f t="shared" si="46"/>
        <v>395.22</v>
      </c>
      <c r="I265" s="131"/>
      <c r="J265" s="45">
        <f>IF(I265&gt;G265,"NÃO ATENDE",ROUND(I265*F265,2))</f>
        <v>0</v>
      </c>
      <c r="L265" s="44">
        <v>51.97</v>
      </c>
      <c r="M265" s="46">
        <f t="shared" si="49"/>
        <v>65.871975000000006</v>
      </c>
      <c r="N265" s="47"/>
      <c r="O265" s="48"/>
      <c r="P265" s="49"/>
    </row>
    <row r="266" spans="1:16" s="17" customFormat="1" ht="60" x14ac:dyDescent="0.2">
      <c r="A266" s="40" t="s">
        <v>678</v>
      </c>
      <c r="B266" s="58" t="s">
        <v>235</v>
      </c>
      <c r="C266" s="50" t="s">
        <v>679</v>
      </c>
      <c r="D266" s="60" t="s">
        <v>680</v>
      </c>
      <c r="E266" s="41" t="s">
        <v>248</v>
      </c>
      <c r="F266" s="43">
        <v>19</v>
      </c>
      <c r="G266" s="44">
        <f t="shared" si="45"/>
        <v>50.07</v>
      </c>
      <c r="H266" s="53">
        <f t="shared" si="46"/>
        <v>951.33</v>
      </c>
      <c r="I266" s="131"/>
      <c r="J266" s="45">
        <f>IF(I266&gt;G266,"NÃO ATENDE",ROUND(I266*F266,2))</f>
        <v>0</v>
      </c>
      <c r="L266" s="65">
        <f>'[1]Composições IOPES'!E124</f>
        <v>39.5</v>
      </c>
      <c r="M266" s="46">
        <f t="shared" si="49"/>
        <v>50.066250000000004</v>
      </c>
      <c r="N266" s="78"/>
      <c r="O266" s="79"/>
      <c r="P266" s="80"/>
    </row>
    <row r="267" spans="1:16" s="17" customFormat="1" ht="45" x14ac:dyDescent="0.2">
      <c r="A267" s="40" t="s">
        <v>681</v>
      </c>
      <c r="B267" s="58" t="s">
        <v>235</v>
      </c>
      <c r="C267" s="50" t="s">
        <v>682</v>
      </c>
      <c r="D267" s="60" t="s">
        <v>683</v>
      </c>
      <c r="E267" s="41" t="s">
        <v>87</v>
      </c>
      <c r="F267" s="43">
        <v>104.18</v>
      </c>
      <c r="G267" s="44">
        <f t="shared" si="45"/>
        <v>31.84</v>
      </c>
      <c r="H267" s="53">
        <f t="shared" si="46"/>
        <v>3317.09</v>
      </c>
      <c r="I267" s="131"/>
      <c r="J267" s="45">
        <f>IF(I267&gt;G267,"NÃO ATENDE",ROUND(I267*F267,2))</f>
        <v>0</v>
      </c>
      <c r="L267" s="65">
        <f>'[1]Composições IOPES'!E149</f>
        <v>25.12</v>
      </c>
      <c r="M267" s="46">
        <f t="shared" si="49"/>
        <v>31.839600000000004</v>
      </c>
      <c r="N267" s="78"/>
      <c r="O267" s="79"/>
      <c r="P267" s="80"/>
    </row>
    <row r="268" spans="1:16" s="17" customFormat="1" ht="15.75" x14ac:dyDescent="0.2">
      <c r="A268" s="40"/>
      <c r="B268" s="58"/>
      <c r="C268" s="50"/>
      <c r="D268" s="51" t="s">
        <v>45</v>
      </c>
      <c r="E268" s="41"/>
      <c r="F268" s="52"/>
      <c r="G268" s="44"/>
      <c r="H268" s="26">
        <f>SUM(H262:H267)</f>
        <v>9971.61</v>
      </c>
      <c r="I268" s="25"/>
      <c r="J268" s="26">
        <f>SUM(J262:J267)</f>
        <v>0</v>
      </c>
      <c r="L268" s="65"/>
      <c r="M268" s="46"/>
      <c r="N268" s="78"/>
      <c r="O268" s="79"/>
      <c r="P268" s="80"/>
    </row>
    <row r="269" spans="1:16" s="37" customFormat="1" ht="15.75" x14ac:dyDescent="0.2">
      <c r="A269" s="29">
        <v>16</v>
      </c>
      <c r="B269" s="30"/>
      <c r="C269" s="31"/>
      <c r="D269" s="32" t="s">
        <v>684</v>
      </c>
      <c r="E269" s="31"/>
      <c r="F269" s="33"/>
      <c r="G269" s="34"/>
      <c r="H269" s="34"/>
      <c r="I269" s="35"/>
      <c r="J269" s="36"/>
      <c r="L269" s="34"/>
      <c r="M269" s="38"/>
      <c r="N269" s="39"/>
      <c r="O269" s="55"/>
      <c r="P269" s="56"/>
    </row>
    <row r="270" spans="1:16" s="17" customFormat="1" ht="45" x14ac:dyDescent="0.2">
      <c r="A270" s="40" t="s">
        <v>685</v>
      </c>
      <c r="B270" s="58" t="s">
        <v>235</v>
      </c>
      <c r="C270" s="50" t="s">
        <v>686</v>
      </c>
      <c r="D270" s="60" t="s">
        <v>687</v>
      </c>
      <c r="E270" s="41" t="s">
        <v>248</v>
      </c>
      <c r="F270" s="43">
        <v>2</v>
      </c>
      <c r="G270" s="44">
        <f t="shared" ref="G270:G273" si="50">ROUND(M270,2)</f>
        <v>148.32</v>
      </c>
      <c r="H270" s="53">
        <f t="shared" ref="H270:H273" si="51">ROUND((G270*F270),2)</f>
        <v>296.64</v>
      </c>
      <c r="I270" s="131"/>
      <c r="J270" s="45">
        <f>IF(I270&gt;G270,"NÃO ATENDE",ROUND(I270*F270,2))</f>
        <v>0</v>
      </c>
      <c r="L270" s="65">
        <f>'[1]Composições IOPES'!E174</f>
        <v>117.02</v>
      </c>
      <c r="M270" s="46">
        <f t="shared" ref="M270:M273" si="52">L270*(1+$C$15)</f>
        <v>148.32285000000002</v>
      </c>
      <c r="N270" s="78"/>
      <c r="O270" s="79"/>
      <c r="P270" s="80"/>
    </row>
    <row r="271" spans="1:16" s="17" customFormat="1" ht="45" x14ac:dyDescent="0.2">
      <c r="A271" s="40" t="s">
        <v>688</v>
      </c>
      <c r="B271" s="58" t="s">
        <v>235</v>
      </c>
      <c r="C271" s="50" t="s">
        <v>689</v>
      </c>
      <c r="D271" s="60" t="s">
        <v>690</v>
      </c>
      <c r="E271" s="41" t="s">
        <v>248</v>
      </c>
      <c r="F271" s="43">
        <v>2</v>
      </c>
      <c r="G271" s="44">
        <f t="shared" si="50"/>
        <v>217.59</v>
      </c>
      <c r="H271" s="53">
        <f t="shared" si="51"/>
        <v>435.18</v>
      </c>
      <c r="I271" s="131"/>
      <c r="J271" s="45">
        <f>IF(I271&gt;G271,"NÃO ATENDE",ROUND(I271*F271,2))</f>
        <v>0</v>
      </c>
      <c r="L271" s="65">
        <f>'[1]Composições IOPES'!E199</f>
        <v>171.67</v>
      </c>
      <c r="M271" s="46">
        <f t="shared" si="52"/>
        <v>217.591725</v>
      </c>
      <c r="N271" s="78"/>
      <c r="O271" s="79"/>
      <c r="P271" s="80"/>
    </row>
    <row r="272" spans="1:16" s="17" customFormat="1" ht="60" x14ac:dyDescent="0.2">
      <c r="A272" s="40" t="s">
        <v>691</v>
      </c>
      <c r="B272" s="58" t="s">
        <v>235</v>
      </c>
      <c r="C272" s="50" t="s">
        <v>692</v>
      </c>
      <c r="D272" s="60" t="s">
        <v>693</v>
      </c>
      <c r="E272" s="41" t="s">
        <v>248</v>
      </c>
      <c r="F272" s="43">
        <v>7</v>
      </c>
      <c r="G272" s="44">
        <f t="shared" si="50"/>
        <v>344.71</v>
      </c>
      <c r="H272" s="53">
        <f t="shared" si="51"/>
        <v>2412.9699999999998</v>
      </c>
      <c r="I272" s="131"/>
      <c r="J272" s="45">
        <f>IF(I272&gt;G272,"NÃO ATENDE",ROUND(I272*F272,2))</f>
        <v>0</v>
      </c>
      <c r="L272" s="65">
        <f>'[1]Composições IOPES'!E227</f>
        <v>271.95999999999998</v>
      </c>
      <c r="M272" s="46">
        <f t="shared" si="52"/>
        <v>344.70929999999998</v>
      </c>
      <c r="N272" s="78"/>
      <c r="O272" s="79"/>
      <c r="P272" s="80"/>
    </row>
    <row r="273" spans="1:19" s="17" customFormat="1" ht="30" x14ac:dyDescent="0.2">
      <c r="A273" s="40" t="s">
        <v>694</v>
      </c>
      <c r="B273" s="58" t="s">
        <v>235</v>
      </c>
      <c r="C273" s="50" t="s">
        <v>695</v>
      </c>
      <c r="D273" s="60" t="s">
        <v>696</v>
      </c>
      <c r="E273" s="41" t="s">
        <v>248</v>
      </c>
      <c r="F273" s="43">
        <v>7</v>
      </c>
      <c r="G273" s="44">
        <f t="shared" si="50"/>
        <v>207.87</v>
      </c>
      <c r="H273" s="53">
        <f t="shared" si="51"/>
        <v>1455.09</v>
      </c>
      <c r="I273" s="131"/>
      <c r="J273" s="45">
        <f>IF(I273&gt;G273,"NÃO ATENDE",ROUND(I273*F273,2))</f>
        <v>0</v>
      </c>
      <c r="L273" s="65">
        <f>'[1]Composições IOPES'!E255</f>
        <v>164</v>
      </c>
      <c r="M273" s="46">
        <f t="shared" si="52"/>
        <v>207.87</v>
      </c>
      <c r="N273" s="78"/>
      <c r="O273" s="79"/>
      <c r="P273" s="80"/>
    </row>
    <row r="274" spans="1:19" s="17" customFormat="1" ht="15.75" x14ac:dyDescent="0.2">
      <c r="A274" s="40"/>
      <c r="B274" s="58"/>
      <c r="C274" s="50"/>
      <c r="D274" s="51" t="s">
        <v>45</v>
      </c>
      <c r="E274" s="41"/>
      <c r="F274" s="52"/>
      <c r="G274" s="44"/>
      <c r="H274" s="26">
        <f>SUM(H269:H273)</f>
        <v>4599.88</v>
      </c>
      <c r="I274" s="25"/>
      <c r="J274" s="26">
        <f>SUM(J269:J273)</f>
        <v>0</v>
      </c>
      <c r="L274" s="65"/>
      <c r="M274" s="46"/>
      <c r="N274" s="78"/>
      <c r="O274" s="79"/>
      <c r="P274" s="80"/>
    </row>
    <row r="275" spans="1:19" s="37" customFormat="1" ht="15.75" x14ac:dyDescent="0.2">
      <c r="A275" s="29">
        <v>17</v>
      </c>
      <c r="B275" s="30"/>
      <c r="C275" s="31"/>
      <c r="D275" s="32" t="s">
        <v>697</v>
      </c>
      <c r="E275" s="31"/>
      <c r="F275" s="33"/>
      <c r="G275" s="34"/>
      <c r="H275" s="34"/>
      <c r="I275" s="35"/>
      <c r="J275" s="36"/>
      <c r="L275" s="34"/>
      <c r="M275" s="38"/>
      <c r="N275" s="39"/>
      <c r="O275" s="55">
        <f t="shared" si="38"/>
        <v>0</v>
      </c>
      <c r="P275" s="56" t="str">
        <f t="shared" si="39"/>
        <v>OK</v>
      </c>
    </row>
    <row r="276" spans="1:19" s="17" customFormat="1" ht="15" x14ac:dyDescent="0.2">
      <c r="A276" s="40" t="s">
        <v>698</v>
      </c>
      <c r="B276" s="58" t="s">
        <v>235</v>
      </c>
      <c r="C276" s="50" t="s">
        <v>699</v>
      </c>
      <c r="D276" s="60" t="s">
        <v>700</v>
      </c>
      <c r="E276" s="41" t="s">
        <v>44</v>
      </c>
      <c r="F276" s="43">
        <v>31.48</v>
      </c>
      <c r="G276" s="44">
        <f t="shared" ref="G276:G287" si="53">ROUND(M276,2)</f>
        <v>265.41000000000003</v>
      </c>
      <c r="H276" s="53">
        <f t="shared" ref="H276:H287" si="54">ROUND((G276*F276),2)</f>
        <v>8355.11</v>
      </c>
      <c r="I276" s="131"/>
      <c r="J276" s="45">
        <f>IF(I276&gt;G276,"NÃO ATENDE",ROUND(I276*F276,2))</f>
        <v>0</v>
      </c>
      <c r="L276" s="65">
        <f>'[1]Composições IOPES'!E283</f>
        <v>209.4</v>
      </c>
      <c r="M276" s="46">
        <f t="shared" ref="M276:M287" si="55">L276*(1+$C$15)</f>
        <v>265.41450000000003</v>
      </c>
      <c r="N276" s="47"/>
      <c r="O276" s="48">
        <f t="shared" si="38"/>
        <v>157.05000000000001</v>
      </c>
      <c r="P276" s="49" t="str">
        <f t="shared" si="39"/>
        <v>OK</v>
      </c>
    </row>
    <row r="277" spans="1:19" s="17" customFormat="1" ht="30" x14ac:dyDescent="0.2">
      <c r="A277" s="40" t="s">
        <v>701</v>
      </c>
      <c r="B277" s="58" t="s">
        <v>38</v>
      </c>
      <c r="C277" s="50" t="s">
        <v>702</v>
      </c>
      <c r="D277" s="60" t="s">
        <v>703</v>
      </c>
      <c r="E277" s="41" t="s">
        <v>248</v>
      </c>
      <c r="F277" s="43">
        <v>2</v>
      </c>
      <c r="G277" s="44">
        <f t="shared" si="53"/>
        <v>379.81</v>
      </c>
      <c r="H277" s="53">
        <f t="shared" si="54"/>
        <v>759.62</v>
      </c>
      <c r="I277" s="131"/>
      <c r="J277" s="45">
        <f>IF(I277&gt;G277,"NÃO ATENDE",ROUND(I277*F277,2))</f>
        <v>0</v>
      </c>
      <c r="L277" s="44">
        <v>299.64999999999998</v>
      </c>
      <c r="M277" s="46">
        <f t="shared" si="55"/>
        <v>379.806375</v>
      </c>
      <c r="N277" s="47"/>
      <c r="O277" s="48">
        <f t="shared" si="38"/>
        <v>224.73749999999998</v>
      </c>
      <c r="P277" s="49" t="str">
        <f t="shared" si="39"/>
        <v>OK</v>
      </c>
    </row>
    <row r="278" spans="1:19" s="17" customFormat="1" ht="30" x14ac:dyDescent="0.2">
      <c r="A278" s="40" t="s">
        <v>704</v>
      </c>
      <c r="B278" s="58" t="s">
        <v>38</v>
      </c>
      <c r="C278" s="50" t="s">
        <v>705</v>
      </c>
      <c r="D278" s="60" t="s">
        <v>706</v>
      </c>
      <c r="E278" s="41" t="s">
        <v>44</v>
      </c>
      <c r="F278" s="43">
        <v>1.6</v>
      </c>
      <c r="G278" s="44">
        <f t="shared" si="53"/>
        <v>441.03</v>
      </c>
      <c r="H278" s="53">
        <f t="shared" si="54"/>
        <v>705.65</v>
      </c>
      <c r="I278" s="131"/>
      <c r="J278" s="45">
        <f>IF(I278&gt;G278,"NÃO ATENDE",ROUND(I278*F278,2))</f>
        <v>0</v>
      </c>
      <c r="L278" s="44">
        <f>'[1]Composições SINAPI'!F1149</f>
        <v>347.95</v>
      </c>
      <c r="M278" s="46">
        <f t="shared" si="55"/>
        <v>441.02662500000002</v>
      </c>
      <c r="N278" s="47"/>
      <c r="O278" s="48">
        <f t="shared" si="38"/>
        <v>260.96249999999998</v>
      </c>
      <c r="P278" s="49" t="str">
        <f t="shared" si="39"/>
        <v>OK</v>
      </c>
    </row>
    <row r="279" spans="1:19" s="17" customFormat="1" ht="30" x14ac:dyDescent="0.2">
      <c r="A279" s="40" t="s">
        <v>707</v>
      </c>
      <c r="B279" s="58" t="s">
        <v>38</v>
      </c>
      <c r="C279" s="50" t="s">
        <v>708</v>
      </c>
      <c r="D279" s="60" t="s">
        <v>709</v>
      </c>
      <c r="E279" s="41" t="s">
        <v>87</v>
      </c>
      <c r="F279" s="43">
        <v>89.3</v>
      </c>
      <c r="G279" s="44">
        <f t="shared" si="53"/>
        <v>86.99</v>
      </c>
      <c r="H279" s="53">
        <f t="shared" si="54"/>
        <v>7768.21</v>
      </c>
      <c r="I279" s="131"/>
      <c r="J279" s="45">
        <f>IF(I279&gt;G279,"NÃO ATENDE",ROUND(I279*F279,2))</f>
        <v>0</v>
      </c>
      <c r="L279" s="44">
        <f>'[1]Composições SINAPI'!F1187</f>
        <v>68.63</v>
      </c>
      <c r="M279" s="46">
        <f t="shared" si="55"/>
        <v>86.988524999999996</v>
      </c>
      <c r="N279" s="47"/>
      <c r="O279" s="48">
        <f t="shared" si="38"/>
        <v>51.472499999999997</v>
      </c>
      <c r="P279" s="49" t="str">
        <f t="shared" si="39"/>
        <v>OK</v>
      </c>
    </row>
    <row r="280" spans="1:19" s="17" customFormat="1" ht="30" x14ac:dyDescent="0.2">
      <c r="A280" s="40" t="s">
        <v>710</v>
      </c>
      <c r="B280" s="58" t="s">
        <v>38</v>
      </c>
      <c r="C280" s="50" t="s">
        <v>711</v>
      </c>
      <c r="D280" s="60" t="s">
        <v>712</v>
      </c>
      <c r="E280" s="41" t="s">
        <v>248</v>
      </c>
      <c r="F280" s="43">
        <v>4</v>
      </c>
      <c r="G280" s="44">
        <f t="shared" si="53"/>
        <v>162</v>
      </c>
      <c r="H280" s="53">
        <f t="shared" si="54"/>
        <v>648</v>
      </c>
      <c r="I280" s="131"/>
      <c r="J280" s="45">
        <f>IF(I280&gt;G280,"NÃO ATENDE",ROUND(I280*F280,2))</f>
        <v>0</v>
      </c>
      <c r="L280" s="44">
        <f>'[1]Composições SINAPI'!F1224</f>
        <v>127.81</v>
      </c>
      <c r="M280" s="46">
        <f t="shared" si="55"/>
        <v>161.99917500000001</v>
      </c>
      <c r="N280" s="47"/>
      <c r="O280" s="48">
        <f t="shared" si="38"/>
        <v>95.857500000000002</v>
      </c>
      <c r="P280" s="49" t="str">
        <f t="shared" si="39"/>
        <v>OK</v>
      </c>
    </row>
    <row r="281" spans="1:19" s="17" customFormat="1" ht="45" x14ac:dyDescent="0.2">
      <c r="A281" s="40" t="s">
        <v>713</v>
      </c>
      <c r="B281" s="58" t="s">
        <v>38</v>
      </c>
      <c r="C281" s="50" t="s">
        <v>714</v>
      </c>
      <c r="D281" s="60" t="s">
        <v>715</v>
      </c>
      <c r="E281" s="41" t="s">
        <v>87</v>
      </c>
      <c r="F281" s="43">
        <v>17.850000000000001</v>
      </c>
      <c r="G281" s="44">
        <f t="shared" si="53"/>
        <v>151.91999999999999</v>
      </c>
      <c r="H281" s="53">
        <f t="shared" si="54"/>
        <v>2711.77</v>
      </c>
      <c r="I281" s="131"/>
      <c r="J281" s="45">
        <f>IF(I281&gt;G281,"NÃO ATENDE",ROUND(I281*F281,2))</f>
        <v>0</v>
      </c>
      <c r="L281" s="44">
        <f>'[1]Composições SINAPI'!F1267</f>
        <v>119.86</v>
      </c>
      <c r="M281" s="46">
        <f t="shared" si="55"/>
        <v>151.92255</v>
      </c>
      <c r="N281" s="47"/>
      <c r="O281" s="48">
        <f t="shared" si="38"/>
        <v>89.894999999999996</v>
      </c>
      <c r="P281" s="49" t="str">
        <f t="shared" si="39"/>
        <v>OK</v>
      </c>
    </row>
    <row r="282" spans="1:19" s="17" customFormat="1" ht="30" x14ac:dyDescent="0.2">
      <c r="A282" s="40" t="s">
        <v>716</v>
      </c>
      <c r="B282" s="58" t="s">
        <v>38</v>
      </c>
      <c r="C282" s="50" t="s">
        <v>717</v>
      </c>
      <c r="D282" s="60" t="s">
        <v>718</v>
      </c>
      <c r="E282" s="41" t="s">
        <v>248</v>
      </c>
      <c r="F282" s="43">
        <v>30</v>
      </c>
      <c r="G282" s="44">
        <f t="shared" si="53"/>
        <v>98.59</v>
      </c>
      <c r="H282" s="53">
        <f t="shared" si="54"/>
        <v>2957.7</v>
      </c>
      <c r="I282" s="131"/>
      <c r="J282" s="45">
        <f>IF(I282&gt;G282,"NÃO ATENDE",ROUND(I282*F282,2))</f>
        <v>0</v>
      </c>
      <c r="L282" s="44">
        <v>77.78</v>
      </c>
      <c r="M282" s="46">
        <f t="shared" si="55"/>
        <v>98.586150000000004</v>
      </c>
      <c r="N282" s="47"/>
      <c r="O282" s="48">
        <f t="shared" si="38"/>
        <v>58.335000000000001</v>
      </c>
      <c r="P282" s="49" t="str">
        <f t="shared" si="39"/>
        <v>OK</v>
      </c>
    </row>
    <row r="283" spans="1:19" s="17" customFormat="1" ht="30" x14ac:dyDescent="0.2">
      <c r="A283" s="40" t="s">
        <v>719</v>
      </c>
      <c r="B283" s="58" t="s">
        <v>38</v>
      </c>
      <c r="C283" s="70" t="s">
        <v>720</v>
      </c>
      <c r="D283" s="71" t="s">
        <v>721</v>
      </c>
      <c r="E283" s="72" t="s">
        <v>44</v>
      </c>
      <c r="F283" s="43">
        <v>7.12</v>
      </c>
      <c r="G283" s="44">
        <f t="shared" si="53"/>
        <v>541.94000000000005</v>
      </c>
      <c r="H283" s="53">
        <f t="shared" si="54"/>
        <v>3858.61</v>
      </c>
      <c r="I283" s="131"/>
      <c r="J283" s="45">
        <f>IF(I283&gt;G283,"NÃO ATENDE",ROUND(I283*F283,2))</f>
        <v>0</v>
      </c>
      <c r="L283" s="44">
        <v>427.57</v>
      </c>
      <c r="M283" s="46">
        <f t="shared" si="55"/>
        <v>541.944975</v>
      </c>
      <c r="N283" s="47"/>
      <c r="O283" s="48">
        <f t="shared" si="38"/>
        <v>320.67750000000001</v>
      </c>
      <c r="P283" s="49" t="str">
        <f t="shared" si="39"/>
        <v>OK</v>
      </c>
    </row>
    <row r="284" spans="1:19" s="17" customFormat="1" ht="30" x14ac:dyDescent="0.2">
      <c r="A284" s="40" t="s">
        <v>722</v>
      </c>
      <c r="B284" s="58" t="s">
        <v>38</v>
      </c>
      <c r="C284" s="70" t="s">
        <v>723</v>
      </c>
      <c r="D284" s="71" t="s">
        <v>724</v>
      </c>
      <c r="E284" s="72" t="s">
        <v>44</v>
      </c>
      <c r="F284" s="43">
        <v>3.25</v>
      </c>
      <c r="G284" s="44">
        <f t="shared" si="53"/>
        <v>31.02</v>
      </c>
      <c r="H284" s="53">
        <f t="shared" si="54"/>
        <v>100.82</v>
      </c>
      <c r="I284" s="131"/>
      <c r="J284" s="45">
        <f>IF(I284&gt;G284,"NÃO ATENDE",ROUND(I284*F284,2))</f>
        <v>0</v>
      </c>
      <c r="L284" s="44">
        <v>24.47</v>
      </c>
      <c r="M284" s="46">
        <f t="shared" si="55"/>
        <v>31.015725</v>
      </c>
      <c r="N284" s="47"/>
      <c r="O284" s="48"/>
      <c r="P284" s="49"/>
    </row>
    <row r="285" spans="1:19" s="17" customFormat="1" ht="45" x14ac:dyDescent="0.2">
      <c r="A285" s="40" t="s">
        <v>725</v>
      </c>
      <c r="B285" s="84" t="s">
        <v>38</v>
      </c>
      <c r="C285" s="70" t="s">
        <v>726</v>
      </c>
      <c r="D285" s="71" t="s">
        <v>727</v>
      </c>
      <c r="E285" s="72" t="s">
        <v>248</v>
      </c>
      <c r="F285" s="43">
        <v>2</v>
      </c>
      <c r="G285" s="44">
        <f t="shared" si="53"/>
        <v>504.97</v>
      </c>
      <c r="H285" s="53">
        <f t="shared" si="54"/>
        <v>1009.94</v>
      </c>
      <c r="I285" s="131"/>
      <c r="J285" s="45">
        <f>IF(I285&gt;G285,"NÃO ATENDE",ROUND(I285*F285,2))</f>
        <v>0</v>
      </c>
      <c r="L285" s="44">
        <f>'[1]Composições SINAPI'!F1414</f>
        <v>398.4</v>
      </c>
      <c r="M285" s="46">
        <f t="shared" si="55"/>
        <v>504.97199999999998</v>
      </c>
      <c r="N285" s="47"/>
      <c r="O285" s="48">
        <f t="shared" ref="O285:O287" si="56">0.75*L285</f>
        <v>298.79999999999995</v>
      </c>
      <c r="P285" s="49" t="str">
        <f t="shared" ref="P285:P287" si="57">IF(L285&gt;=O285,"OK","REVER")</f>
        <v>OK</v>
      </c>
    </row>
    <row r="286" spans="1:19" s="17" customFormat="1" ht="15" x14ac:dyDescent="0.2">
      <c r="A286" s="40" t="s">
        <v>728</v>
      </c>
      <c r="B286" s="84" t="s">
        <v>38</v>
      </c>
      <c r="C286" s="70" t="s">
        <v>729</v>
      </c>
      <c r="D286" s="71" t="s">
        <v>730</v>
      </c>
      <c r="E286" s="72" t="s">
        <v>248</v>
      </c>
      <c r="F286" s="43">
        <v>16</v>
      </c>
      <c r="G286" s="44">
        <f t="shared" si="53"/>
        <v>56.2</v>
      </c>
      <c r="H286" s="53">
        <f t="shared" si="54"/>
        <v>899.2</v>
      </c>
      <c r="I286" s="131"/>
      <c r="J286" s="45">
        <f>IF(I286&gt;G286,"NÃO ATENDE",ROUND(I286*F286,2))</f>
        <v>0</v>
      </c>
      <c r="L286" s="44">
        <f>'[1]Composições SINAPI'!F1453</f>
        <v>44.34</v>
      </c>
      <c r="M286" s="46">
        <f t="shared" si="55"/>
        <v>56.200950000000006</v>
      </c>
      <c r="N286" s="47"/>
      <c r="O286" s="48">
        <f t="shared" si="56"/>
        <v>33.255000000000003</v>
      </c>
      <c r="P286" s="49" t="str">
        <f t="shared" si="57"/>
        <v>OK</v>
      </c>
    </row>
    <row r="287" spans="1:19" s="17" customFormat="1" ht="45" x14ac:dyDescent="0.2">
      <c r="A287" s="40" t="s">
        <v>731</v>
      </c>
      <c r="B287" s="84" t="s">
        <v>38</v>
      </c>
      <c r="C287" s="70" t="s">
        <v>732</v>
      </c>
      <c r="D287" s="71" t="s">
        <v>733</v>
      </c>
      <c r="E287" s="72" t="s">
        <v>248</v>
      </c>
      <c r="F287" s="43">
        <v>1</v>
      </c>
      <c r="G287" s="44">
        <f t="shared" si="53"/>
        <v>2267.6</v>
      </c>
      <c r="H287" s="53">
        <f t="shared" si="54"/>
        <v>2267.6</v>
      </c>
      <c r="I287" s="131"/>
      <c r="J287" s="45">
        <f>IF(I287&gt;G287,"NÃO ATENDE",ROUND(I287*F287,2))</f>
        <v>0</v>
      </c>
      <c r="L287" s="44">
        <f>'[1]Composições SINAPI'!F1494</f>
        <v>1789.03</v>
      </c>
      <c r="M287" s="46">
        <f t="shared" si="55"/>
        <v>2267.5955250000002</v>
      </c>
      <c r="N287" s="47"/>
      <c r="O287" s="48">
        <f t="shared" si="56"/>
        <v>1341.7725</v>
      </c>
      <c r="P287" s="49" t="str">
        <f t="shared" si="57"/>
        <v>OK</v>
      </c>
      <c r="S287" s="17" t="str">
        <f>UPPER(D287)</f>
        <v>FORNECIMENTO E INSTALAÇÃO DE MAPA TÁTIL COM PLACA ACRÍLICA MEDINDO 60 X40CM, COM ESTRUTURA EM GRANITO MEDINDO 90X70CM E CANTONEIRA DE ALUMINIO.</v>
      </c>
    </row>
    <row r="288" spans="1:19" s="17" customFormat="1" ht="15.75" x14ac:dyDescent="0.2">
      <c r="A288" s="85"/>
      <c r="B288" s="72"/>
      <c r="C288" s="70"/>
      <c r="D288" s="86" t="s">
        <v>45</v>
      </c>
      <c r="E288" s="72"/>
      <c r="F288" s="87"/>
      <c r="G288" s="73"/>
      <c r="H288" s="88">
        <f>SUM(H276:H287)</f>
        <v>32042.23</v>
      </c>
      <c r="I288" s="25"/>
      <c r="J288" s="88">
        <f>SUM(J276:J287)</f>
        <v>0</v>
      </c>
      <c r="L288" s="44"/>
      <c r="M288" s="46"/>
      <c r="N288" s="47"/>
      <c r="O288" s="48">
        <f t="shared" si="38"/>
        <v>0</v>
      </c>
      <c r="P288" s="49" t="str">
        <f t="shared" si="39"/>
        <v>OK</v>
      </c>
    </row>
    <row r="289" spans="1:16" s="37" customFormat="1" ht="15.75" x14ac:dyDescent="0.2">
      <c r="A289" s="29">
        <v>18</v>
      </c>
      <c r="B289" s="30"/>
      <c r="C289" s="31"/>
      <c r="D289" s="32" t="s">
        <v>734</v>
      </c>
      <c r="E289" s="31"/>
      <c r="F289" s="33"/>
      <c r="G289" s="34"/>
      <c r="H289" s="34"/>
      <c r="I289" s="35"/>
      <c r="J289" s="36"/>
      <c r="L289" s="34"/>
      <c r="M289" s="38"/>
      <c r="N289" s="39"/>
      <c r="O289" s="55">
        <f t="shared" si="38"/>
        <v>0</v>
      </c>
      <c r="P289" s="56" t="str">
        <f t="shared" si="39"/>
        <v>OK</v>
      </c>
    </row>
    <row r="290" spans="1:16" s="17" customFormat="1" ht="15" x14ac:dyDescent="0.2">
      <c r="A290" s="40" t="s">
        <v>735</v>
      </c>
      <c r="B290" s="58" t="s">
        <v>38</v>
      </c>
      <c r="C290" s="50" t="s">
        <v>736</v>
      </c>
      <c r="D290" s="60" t="s">
        <v>737</v>
      </c>
      <c r="E290" s="41" t="s">
        <v>248</v>
      </c>
      <c r="F290" s="43">
        <v>1</v>
      </c>
      <c r="G290" s="44">
        <f>ROUND(M290,2)</f>
        <v>23607.82</v>
      </c>
      <c r="H290" s="53">
        <f t="shared" ref="H290" si="58">ROUND((G290*F290),2)</f>
        <v>23607.82</v>
      </c>
      <c r="I290" s="131"/>
      <c r="J290" s="45">
        <f>IF(I290&gt;G290,"NÃO ATENDE",ROUND(I290*F290,2))</f>
        <v>0</v>
      </c>
      <c r="L290" s="44">
        <f>'[1]Composições SINAPI'!F1339</f>
        <v>18625.5</v>
      </c>
      <c r="M290" s="46">
        <f>L290*(1+$C$15)</f>
        <v>23607.821250000001</v>
      </c>
      <c r="N290" s="47"/>
      <c r="O290" s="48">
        <f t="shared" si="38"/>
        <v>13969.125</v>
      </c>
      <c r="P290" s="49" t="str">
        <f t="shared" si="39"/>
        <v>OK</v>
      </c>
    </row>
    <row r="291" spans="1:16" s="17" customFormat="1" ht="16.5" thickBot="1" x14ac:dyDescent="0.25">
      <c r="A291" s="89"/>
      <c r="B291" s="90"/>
      <c r="C291" s="91"/>
      <c r="D291" s="92" t="s">
        <v>45</v>
      </c>
      <c r="E291" s="90"/>
      <c r="F291" s="93"/>
      <c r="G291" s="94"/>
      <c r="H291" s="95">
        <f>SUM(H290:H290)</f>
        <v>23607.82</v>
      </c>
      <c r="I291" s="96"/>
      <c r="J291" s="95">
        <f>SUM(J290:J290)</f>
        <v>0</v>
      </c>
      <c r="L291" s="18" t="s">
        <v>738</v>
      </c>
      <c r="M291" s="18"/>
    </row>
    <row r="292" spans="1:16" s="17" customFormat="1" ht="16.5" customHeight="1" thickBot="1" x14ac:dyDescent="0.25">
      <c r="A292" s="97" t="s">
        <v>739</v>
      </c>
      <c r="B292" s="98"/>
      <c r="C292" s="98"/>
      <c r="D292" s="98"/>
      <c r="E292" s="98"/>
      <c r="F292" s="98"/>
      <c r="G292" s="99"/>
      <c r="H292" s="100">
        <f>SUM(H25,H40,H51,H65,H72,H78,H93,H105,H123,H139,H191,H245,H254,H260,H268,H274,H288,H291)</f>
        <v>781134.19999999984</v>
      </c>
      <c r="I292" s="101"/>
      <c r="J292" s="100">
        <f>SUM(J25,J40,J51,J65,J72,J78,J93,J105,J123,J139,J191,J245,J254,J260,J268,J274,J288,J291)</f>
        <v>0</v>
      </c>
      <c r="L292" s="18">
        <v>692413.79</v>
      </c>
      <c r="M292" s="18"/>
    </row>
    <row r="293" spans="1:16" ht="14.25" x14ac:dyDescent="0.2">
      <c r="A293" s="102" t="s">
        <v>740</v>
      </c>
      <c r="B293" s="102"/>
      <c r="C293" s="102"/>
      <c r="D293" s="102"/>
      <c r="E293" s="103"/>
      <c r="F293" s="104"/>
      <c r="G293" s="105"/>
      <c r="H293" s="105"/>
      <c r="I293" s="106"/>
      <c r="J293" s="106"/>
      <c r="L293" s="107">
        <f>H292-L292</f>
        <v>88720.4099999998</v>
      </c>
    </row>
    <row r="294" spans="1:16" ht="33.75" customHeight="1" x14ac:dyDescent="0.25">
      <c r="A294" s="134" t="s">
        <v>741</v>
      </c>
      <c r="B294" s="134"/>
      <c r="C294" s="134"/>
      <c r="D294" s="134"/>
      <c r="E294" s="134"/>
      <c r="F294" s="134"/>
      <c r="G294" s="134"/>
      <c r="H294" s="134"/>
      <c r="I294" s="134"/>
      <c r="J294" s="134"/>
      <c r="L294" s="108"/>
    </row>
    <row r="295" spans="1:16" ht="15.75" x14ac:dyDescent="0.2">
      <c r="A295" s="135" t="s">
        <v>21</v>
      </c>
      <c r="B295" s="135"/>
      <c r="C295" s="135"/>
      <c r="D295" s="135"/>
      <c r="E295" s="135"/>
      <c r="F295" s="135"/>
      <c r="G295" s="135"/>
      <c r="H295" s="135"/>
      <c r="I295" s="135"/>
      <c r="J295" s="135"/>
      <c r="M295" s="8">
        <v>37683.49</v>
      </c>
      <c r="N295" s="109">
        <f>M295/$H$292</f>
        <v>4.8242017824850075E-2</v>
      </c>
    </row>
    <row r="296" spans="1:16" ht="15.75" x14ac:dyDescent="0.2">
      <c r="A296" s="135" t="s">
        <v>742</v>
      </c>
      <c r="B296" s="135"/>
      <c r="C296" s="135"/>
      <c r="D296" s="135"/>
      <c r="E296" s="135"/>
      <c r="F296" s="135"/>
      <c r="G296" s="135"/>
      <c r="H296" s="135"/>
      <c r="I296" s="135"/>
      <c r="J296" s="135"/>
      <c r="M296" s="8">
        <v>3939.13</v>
      </c>
      <c r="N296" s="109">
        <f>M296/$H$292</f>
        <v>5.0428338690074008E-3</v>
      </c>
    </row>
    <row r="297" spans="1:16" ht="15.75" x14ac:dyDescent="0.2">
      <c r="A297" s="135" t="s">
        <v>743</v>
      </c>
      <c r="B297" s="135"/>
      <c r="C297" s="135"/>
      <c r="D297" s="135"/>
      <c r="E297" s="135"/>
      <c r="F297" s="135"/>
      <c r="G297" s="135"/>
      <c r="H297" s="135"/>
      <c r="I297" s="135"/>
      <c r="J297" s="135"/>
      <c r="M297" s="8">
        <v>19289.38</v>
      </c>
      <c r="N297" s="109">
        <f>M297/$H$292</f>
        <v>2.4694066653335629E-2</v>
      </c>
    </row>
    <row r="298" spans="1:16" x14ac:dyDescent="0.2">
      <c r="A298" s="110"/>
      <c r="B298" s="110"/>
      <c r="C298" s="111"/>
      <c r="D298" s="112"/>
      <c r="E298" s="113"/>
      <c r="F298" s="114"/>
      <c r="G298" s="115"/>
      <c r="H298" s="115"/>
    </row>
    <row r="299" spans="1:16" x14ac:dyDescent="0.2">
      <c r="A299" s="110"/>
      <c r="B299" s="110"/>
      <c r="C299" s="111"/>
      <c r="D299" s="112"/>
      <c r="E299" s="113"/>
      <c r="F299" s="114"/>
      <c r="G299" s="115"/>
      <c r="H299" s="115"/>
    </row>
    <row r="300" spans="1:16" x14ac:dyDescent="0.2">
      <c r="A300" s="110"/>
      <c r="B300" s="110"/>
      <c r="C300" s="111"/>
      <c r="D300" s="112"/>
      <c r="E300" s="113"/>
      <c r="F300" s="114"/>
      <c r="G300" s="115"/>
      <c r="H300" s="115"/>
    </row>
    <row r="301" spans="1:16" x14ac:dyDescent="0.2">
      <c r="A301" s="110"/>
      <c r="B301" s="110"/>
      <c r="C301" s="111"/>
      <c r="D301" s="112"/>
      <c r="E301" s="113"/>
      <c r="F301" s="114"/>
      <c r="G301" s="115"/>
      <c r="H301" s="115"/>
    </row>
    <row r="302" spans="1:16" x14ac:dyDescent="0.2">
      <c r="A302" s="110"/>
      <c r="B302" s="110"/>
      <c r="C302" s="111"/>
      <c r="D302" s="112"/>
      <c r="E302" s="113"/>
      <c r="F302" s="114"/>
      <c r="G302" s="115"/>
      <c r="H302" s="115"/>
    </row>
    <row r="303" spans="1:16" x14ac:dyDescent="0.2">
      <c r="A303" s="110"/>
      <c r="B303" s="110"/>
      <c r="C303" s="111"/>
      <c r="D303" s="112"/>
      <c r="E303" s="113"/>
      <c r="F303" s="114"/>
      <c r="G303" s="115"/>
      <c r="H303" s="115"/>
    </row>
    <row r="304" spans="1:16" x14ac:dyDescent="0.2">
      <c r="A304" s="110"/>
      <c r="B304" s="110"/>
      <c r="C304" s="111"/>
      <c r="D304" s="112"/>
      <c r="E304" s="113"/>
      <c r="F304" s="114"/>
      <c r="G304" s="115"/>
      <c r="H304" s="115"/>
    </row>
    <row r="305" spans="1:8" x14ac:dyDescent="0.2">
      <c r="A305" s="110"/>
      <c r="B305" s="110"/>
      <c r="C305" s="111"/>
      <c r="D305" s="112"/>
      <c r="E305" s="113"/>
      <c r="F305" s="114"/>
      <c r="G305" s="115"/>
      <c r="H305" s="115"/>
    </row>
    <row r="306" spans="1:8" x14ac:dyDescent="0.2">
      <c r="A306" s="110"/>
      <c r="B306" s="110"/>
      <c r="C306" s="111"/>
      <c r="D306" s="112"/>
      <c r="E306" s="113"/>
      <c r="F306" s="114"/>
      <c r="G306" s="115"/>
      <c r="H306" s="115"/>
    </row>
    <row r="307" spans="1:8" x14ac:dyDescent="0.2">
      <c r="A307" s="110"/>
      <c r="B307" s="110"/>
      <c r="C307" s="111"/>
      <c r="D307" s="112"/>
      <c r="E307" s="113"/>
      <c r="F307" s="114"/>
      <c r="G307" s="115"/>
      <c r="H307" s="115"/>
    </row>
    <row r="308" spans="1:8" x14ac:dyDescent="0.2">
      <c r="A308" s="110"/>
      <c r="B308" s="110"/>
      <c r="C308" s="111"/>
      <c r="D308" s="112"/>
      <c r="E308" s="113"/>
      <c r="F308" s="114"/>
      <c r="G308" s="115"/>
      <c r="H308" s="115"/>
    </row>
    <row r="309" spans="1:8" x14ac:dyDescent="0.2">
      <c r="A309" s="110"/>
      <c r="B309" s="110"/>
      <c r="C309" s="111"/>
      <c r="D309" s="112"/>
      <c r="E309" s="113"/>
      <c r="F309" s="114"/>
      <c r="G309" s="115"/>
      <c r="H309" s="115"/>
    </row>
    <row r="310" spans="1:8" x14ac:dyDescent="0.2">
      <c r="A310" s="110"/>
      <c r="B310" s="110"/>
      <c r="C310" s="111"/>
      <c r="D310" s="112"/>
      <c r="E310" s="113"/>
      <c r="F310" s="114"/>
      <c r="G310" s="115"/>
      <c r="H310" s="115"/>
    </row>
    <row r="311" spans="1:8" x14ac:dyDescent="0.2">
      <c r="A311" s="110"/>
      <c r="B311" s="110"/>
      <c r="C311" s="111"/>
      <c r="D311" s="112"/>
      <c r="E311" s="113"/>
      <c r="F311" s="114"/>
      <c r="G311" s="115"/>
      <c r="H311" s="115"/>
    </row>
    <row r="312" spans="1:8" x14ac:dyDescent="0.2">
      <c r="A312" s="110"/>
      <c r="B312" s="110"/>
      <c r="C312" s="111"/>
      <c r="D312" s="112"/>
      <c r="E312" s="113"/>
      <c r="F312" s="114"/>
      <c r="G312" s="115"/>
      <c r="H312" s="115"/>
    </row>
    <row r="313" spans="1:8" x14ac:dyDescent="0.2">
      <c r="A313" s="110"/>
      <c r="B313" s="110"/>
      <c r="C313" s="111"/>
      <c r="D313" s="112"/>
      <c r="E313" s="113"/>
      <c r="F313" s="114"/>
      <c r="G313" s="115"/>
      <c r="H313" s="115"/>
    </row>
    <row r="314" spans="1:8" x14ac:dyDescent="0.2">
      <c r="A314" s="110"/>
      <c r="B314" s="110"/>
      <c r="C314" s="111"/>
      <c r="D314" s="112"/>
      <c r="E314" s="113"/>
      <c r="F314" s="114"/>
      <c r="G314" s="115"/>
      <c r="H314" s="115"/>
    </row>
    <row r="315" spans="1:8" x14ac:dyDescent="0.2">
      <c r="A315" s="110"/>
      <c r="B315" s="110"/>
      <c r="C315" s="111"/>
      <c r="D315" s="112"/>
      <c r="E315" s="113"/>
      <c r="F315" s="114"/>
      <c r="G315" s="115"/>
      <c r="H315" s="115"/>
    </row>
    <row r="316" spans="1:8" x14ac:dyDescent="0.2">
      <c r="A316" s="110"/>
      <c r="B316" s="110"/>
      <c r="C316" s="111"/>
      <c r="D316" s="112"/>
      <c r="E316" s="113"/>
      <c r="F316" s="114"/>
      <c r="G316" s="115"/>
      <c r="H316" s="115"/>
    </row>
    <row r="317" spans="1:8" x14ac:dyDescent="0.2">
      <c r="A317" s="110"/>
      <c r="B317" s="110"/>
      <c r="C317" s="111"/>
      <c r="D317" s="112"/>
      <c r="E317" s="113"/>
      <c r="F317" s="114"/>
      <c r="G317" s="115"/>
      <c r="H317" s="115"/>
    </row>
    <row r="318" spans="1:8" x14ac:dyDescent="0.2">
      <c r="A318" s="110"/>
      <c r="B318" s="110"/>
      <c r="C318" s="111"/>
      <c r="D318" s="112"/>
      <c r="E318" s="113"/>
      <c r="F318" s="114"/>
      <c r="G318" s="115"/>
      <c r="H318" s="115"/>
    </row>
    <row r="319" spans="1:8" x14ac:dyDescent="0.2">
      <c r="A319" s="110"/>
      <c r="B319" s="110"/>
      <c r="C319" s="111"/>
      <c r="D319" s="112"/>
      <c r="E319" s="113"/>
      <c r="F319" s="114"/>
      <c r="G319" s="115"/>
      <c r="H319" s="115"/>
    </row>
    <row r="320" spans="1:8" x14ac:dyDescent="0.2">
      <c r="A320" s="110"/>
      <c r="B320" s="110"/>
      <c r="C320" s="111"/>
      <c r="D320" s="112"/>
      <c r="E320" s="113"/>
      <c r="F320" s="114"/>
      <c r="G320" s="115"/>
      <c r="H320" s="115"/>
    </row>
    <row r="321" spans="1:8" x14ac:dyDescent="0.2">
      <c r="A321" s="110"/>
      <c r="B321" s="110"/>
      <c r="C321" s="111"/>
      <c r="D321" s="112"/>
      <c r="E321" s="113"/>
      <c r="F321" s="114"/>
      <c r="G321" s="115"/>
      <c r="H321" s="115"/>
    </row>
    <row r="322" spans="1:8" x14ac:dyDescent="0.2">
      <c r="A322" s="110"/>
      <c r="B322" s="110"/>
      <c r="C322" s="111"/>
      <c r="D322" s="112"/>
      <c r="E322" s="113"/>
      <c r="F322" s="114"/>
      <c r="G322" s="115"/>
      <c r="H322" s="115"/>
    </row>
    <row r="323" spans="1:8" x14ac:dyDescent="0.2">
      <c r="A323" s="110"/>
      <c r="B323" s="110"/>
      <c r="C323" s="111"/>
      <c r="D323" s="112"/>
      <c r="E323" s="113"/>
      <c r="F323" s="114"/>
      <c r="G323" s="115"/>
      <c r="H323" s="115"/>
    </row>
    <row r="324" spans="1:8" x14ac:dyDescent="0.2">
      <c r="A324" s="110"/>
      <c r="B324" s="110"/>
      <c r="C324" s="111"/>
      <c r="D324" s="112"/>
      <c r="E324" s="113"/>
      <c r="F324" s="114"/>
      <c r="G324" s="115"/>
      <c r="H324" s="115"/>
    </row>
    <row r="325" spans="1:8" x14ac:dyDescent="0.2">
      <c r="A325" s="110"/>
      <c r="B325" s="110"/>
      <c r="C325" s="111"/>
      <c r="D325" s="112"/>
      <c r="E325" s="113"/>
      <c r="F325" s="114"/>
      <c r="G325" s="115"/>
      <c r="H325" s="115"/>
    </row>
    <row r="326" spans="1:8" x14ac:dyDescent="0.2">
      <c r="A326" s="110"/>
      <c r="B326" s="110"/>
      <c r="C326" s="111"/>
      <c r="D326" s="112"/>
      <c r="E326" s="113"/>
      <c r="F326" s="114"/>
      <c r="G326" s="115"/>
      <c r="H326" s="115"/>
    </row>
    <row r="327" spans="1:8" x14ac:dyDescent="0.2">
      <c r="A327" s="110"/>
      <c r="B327" s="110"/>
      <c r="C327" s="111"/>
      <c r="D327" s="112"/>
      <c r="E327" s="113"/>
      <c r="F327" s="114"/>
      <c r="G327" s="115"/>
      <c r="H327" s="115"/>
    </row>
    <row r="328" spans="1:8" x14ac:dyDescent="0.2">
      <c r="A328" s="110"/>
      <c r="B328" s="110"/>
      <c r="C328" s="111"/>
      <c r="D328" s="112"/>
      <c r="E328" s="113"/>
      <c r="F328" s="114"/>
      <c r="G328" s="115"/>
      <c r="H328" s="115"/>
    </row>
    <row r="329" spans="1:8" x14ac:dyDescent="0.2">
      <c r="A329" s="110"/>
      <c r="B329" s="110"/>
      <c r="C329" s="111"/>
      <c r="D329" s="112"/>
      <c r="E329" s="113"/>
      <c r="F329" s="114"/>
      <c r="G329" s="115"/>
      <c r="H329" s="115"/>
    </row>
    <row r="330" spans="1:8" x14ac:dyDescent="0.2">
      <c r="A330" s="110"/>
      <c r="B330" s="110"/>
      <c r="C330" s="111"/>
      <c r="D330" s="112"/>
      <c r="E330" s="113"/>
      <c r="F330" s="114"/>
      <c r="G330" s="115"/>
      <c r="H330" s="115"/>
    </row>
    <row r="331" spans="1:8" x14ac:dyDescent="0.2">
      <c r="A331" s="110"/>
      <c r="B331" s="110"/>
      <c r="C331" s="111"/>
      <c r="D331" s="112"/>
      <c r="E331" s="113"/>
      <c r="F331" s="114"/>
      <c r="G331" s="115"/>
      <c r="H331" s="115"/>
    </row>
    <row r="332" spans="1:8" x14ac:dyDescent="0.2">
      <c r="A332" s="110"/>
      <c r="B332" s="110"/>
      <c r="C332" s="111"/>
      <c r="D332" s="112"/>
      <c r="E332" s="113"/>
      <c r="F332" s="114"/>
      <c r="G332" s="115"/>
      <c r="H332" s="115"/>
    </row>
    <row r="333" spans="1:8" x14ac:dyDescent="0.2">
      <c r="A333" s="110"/>
      <c r="B333" s="110"/>
      <c r="C333" s="111"/>
      <c r="D333" s="112"/>
      <c r="E333" s="113"/>
      <c r="F333" s="114"/>
      <c r="G333" s="115"/>
      <c r="H333" s="115"/>
    </row>
    <row r="334" spans="1:8" x14ac:dyDescent="0.2">
      <c r="A334" s="110"/>
      <c r="B334" s="110"/>
      <c r="C334" s="111"/>
      <c r="D334" s="112"/>
      <c r="E334" s="113"/>
      <c r="F334" s="114"/>
      <c r="G334" s="115"/>
      <c r="H334" s="115"/>
    </row>
    <row r="335" spans="1:8" x14ac:dyDescent="0.2">
      <c r="A335" s="110"/>
      <c r="B335" s="110"/>
      <c r="C335" s="111"/>
      <c r="D335" s="112"/>
      <c r="E335" s="113"/>
      <c r="F335" s="114"/>
      <c r="G335" s="115"/>
      <c r="H335" s="115"/>
    </row>
    <row r="336" spans="1:8" x14ac:dyDescent="0.2">
      <c r="A336" s="110"/>
      <c r="B336" s="110"/>
      <c r="C336" s="111"/>
      <c r="D336" s="112"/>
      <c r="E336" s="113"/>
      <c r="F336" s="114"/>
      <c r="G336" s="115"/>
      <c r="H336" s="115"/>
    </row>
    <row r="337" spans="1:8" x14ac:dyDescent="0.2">
      <c r="A337" s="110"/>
      <c r="B337" s="110"/>
      <c r="C337" s="111"/>
      <c r="D337" s="112"/>
      <c r="E337" s="113"/>
      <c r="F337" s="114"/>
      <c r="G337" s="115"/>
      <c r="H337" s="115"/>
    </row>
    <row r="338" spans="1:8" x14ac:dyDescent="0.2">
      <c r="A338" s="110"/>
      <c r="B338" s="110"/>
      <c r="C338" s="111"/>
      <c r="D338" s="112"/>
      <c r="E338" s="113"/>
      <c r="F338" s="114"/>
      <c r="G338" s="115"/>
      <c r="H338" s="115"/>
    </row>
    <row r="339" spans="1:8" x14ac:dyDescent="0.2">
      <c r="A339" s="110"/>
      <c r="B339" s="110"/>
      <c r="C339" s="111"/>
      <c r="D339" s="112"/>
      <c r="E339" s="113"/>
      <c r="F339" s="114"/>
      <c r="G339" s="115"/>
      <c r="H339" s="115"/>
    </row>
    <row r="340" spans="1:8" x14ac:dyDescent="0.2">
      <c r="A340" s="110"/>
      <c r="B340" s="110"/>
      <c r="C340" s="111"/>
      <c r="D340" s="112"/>
      <c r="E340" s="113"/>
      <c r="F340" s="114"/>
      <c r="G340" s="115"/>
      <c r="H340" s="115"/>
    </row>
    <row r="341" spans="1:8" x14ac:dyDescent="0.2">
      <c r="A341" s="110"/>
      <c r="B341" s="110"/>
      <c r="C341" s="111"/>
      <c r="D341" s="112"/>
      <c r="E341" s="113"/>
      <c r="F341" s="114"/>
      <c r="G341" s="115"/>
      <c r="H341" s="115"/>
    </row>
    <row r="342" spans="1:8" x14ac:dyDescent="0.2">
      <c r="A342" s="110"/>
      <c r="B342" s="110"/>
      <c r="C342" s="111"/>
      <c r="D342" s="112"/>
      <c r="E342" s="113"/>
      <c r="F342" s="114"/>
      <c r="G342" s="115"/>
      <c r="H342" s="115"/>
    </row>
    <row r="343" spans="1:8" x14ac:dyDescent="0.2">
      <c r="A343" s="110"/>
      <c r="B343" s="110"/>
      <c r="C343" s="111"/>
      <c r="D343" s="112"/>
      <c r="E343" s="113"/>
      <c r="F343" s="114"/>
      <c r="G343" s="115"/>
      <c r="H343" s="115"/>
    </row>
    <row r="344" spans="1:8" x14ac:dyDescent="0.2">
      <c r="A344" s="110"/>
      <c r="B344" s="110"/>
      <c r="C344" s="111"/>
      <c r="D344" s="112"/>
      <c r="E344" s="113"/>
      <c r="F344" s="114"/>
      <c r="G344" s="115"/>
      <c r="H344" s="115"/>
    </row>
    <row r="345" spans="1:8" x14ac:dyDescent="0.2">
      <c r="A345" s="110"/>
      <c r="B345" s="110"/>
      <c r="C345" s="111"/>
      <c r="D345" s="112"/>
      <c r="E345" s="113"/>
      <c r="F345" s="114"/>
      <c r="G345" s="115"/>
      <c r="H345" s="115"/>
    </row>
    <row r="346" spans="1:8" x14ac:dyDescent="0.2">
      <c r="A346" s="110"/>
      <c r="B346" s="110"/>
      <c r="C346" s="111"/>
      <c r="D346" s="112"/>
      <c r="E346" s="113"/>
      <c r="F346" s="114"/>
      <c r="G346" s="115"/>
      <c r="H346" s="115"/>
    </row>
    <row r="347" spans="1:8" x14ac:dyDescent="0.2">
      <c r="A347" s="110"/>
      <c r="B347" s="110"/>
      <c r="C347" s="111"/>
      <c r="D347" s="112"/>
      <c r="E347" s="113"/>
      <c r="F347" s="114"/>
      <c r="G347" s="115"/>
      <c r="H347" s="115"/>
    </row>
    <row r="348" spans="1:8" x14ac:dyDescent="0.2">
      <c r="A348" s="110"/>
      <c r="B348" s="110"/>
      <c r="C348" s="111"/>
      <c r="D348" s="112"/>
      <c r="E348" s="113"/>
      <c r="F348" s="114"/>
      <c r="G348" s="115"/>
      <c r="H348" s="115"/>
    </row>
    <row r="349" spans="1:8" x14ac:dyDescent="0.2">
      <c r="A349" s="110"/>
      <c r="B349" s="110"/>
      <c r="C349" s="111"/>
      <c r="D349" s="112"/>
      <c r="E349" s="113"/>
      <c r="F349" s="114"/>
      <c r="G349" s="115"/>
      <c r="H349" s="115"/>
    </row>
    <row r="350" spans="1:8" x14ac:dyDescent="0.2">
      <c r="A350" s="110"/>
      <c r="B350" s="110"/>
      <c r="C350" s="111"/>
      <c r="D350" s="112"/>
      <c r="E350" s="113"/>
      <c r="F350" s="114"/>
      <c r="G350" s="115"/>
      <c r="H350" s="115"/>
    </row>
    <row r="351" spans="1:8" x14ac:dyDescent="0.2">
      <c r="A351" s="110"/>
      <c r="B351" s="110"/>
      <c r="C351" s="111"/>
      <c r="D351" s="112"/>
      <c r="E351" s="113"/>
      <c r="F351" s="114"/>
      <c r="G351" s="115"/>
      <c r="H351" s="115"/>
    </row>
    <row r="352" spans="1:8" x14ac:dyDescent="0.2">
      <c r="A352" s="110"/>
      <c r="B352" s="110"/>
      <c r="C352" s="111"/>
      <c r="D352" s="112"/>
      <c r="E352" s="113"/>
      <c r="F352" s="114"/>
      <c r="G352" s="115"/>
      <c r="H352" s="115"/>
    </row>
    <row r="353" spans="1:8" x14ac:dyDescent="0.2">
      <c r="A353" s="110"/>
      <c r="B353" s="110"/>
      <c r="C353" s="111"/>
      <c r="D353" s="112"/>
      <c r="E353" s="113"/>
      <c r="F353" s="114"/>
      <c r="G353" s="115"/>
      <c r="H353" s="115"/>
    </row>
    <row r="354" spans="1:8" x14ac:dyDescent="0.2">
      <c r="A354" s="110"/>
      <c r="B354" s="110"/>
      <c r="C354" s="111"/>
      <c r="D354" s="112"/>
      <c r="E354" s="113"/>
      <c r="F354" s="114"/>
      <c r="G354" s="115"/>
      <c r="H354" s="115"/>
    </row>
    <row r="355" spans="1:8" x14ac:dyDescent="0.2">
      <c r="A355" s="110"/>
      <c r="B355" s="110"/>
      <c r="C355" s="111"/>
      <c r="D355" s="112"/>
      <c r="E355" s="113"/>
      <c r="F355" s="114"/>
      <c r="G355" s="115"/>
      <c r="H355" s="115"/>
    </row>
    <row r="356" spans="1:8" x14ac:dyDescent="0.2">
      <c r="A356" s="110"/>
      <c r="B356" s="110"/>
      <c r="C356" s="111"/>
      <c r="D356" s="112"/>
      <c r="E356" s="113"/>
      <c r="F356" s="114"/>
      <c r="G356" s="115"/>
      <c r="H356" s="115"/>
    </row>
    <row r="357" spans="1:8" x14ac:dyDescent="0.2">
      <c r="A357" s="110"/>
      <c r="B357" s="110"/>
      <c r="C357" s="111"/>
      <c r="D357" s="112"/>
      <c r="E357" s="113"/>
      <c r="F357" s="114"/>
      <c r="G357" s="115"/>
      <c r="H357" s="115"/>
    </row>
    <row r="358" spans="1:8" x14ac:dyDescent="0.2">
      <c r="A358" s="110"/>
      <c r="B358" s="110"/>
      <c r="C358" s="111"/>
      <c r="D358" s="112"/>
      <c r="E358" s="113"/>
      <c r="F358" s="114"/>
      <c r="G358" s="115"/>
      <c r="H358" s="115"/>
    </row>
    <row r="359" spans="1:8" x14ac:dyDescent="0.2">
      <c r="A359" s="110"/>
      <c r="B359" s="110"/>
      <c r="C359" s="111"/>
      <c r="D359" s="112"/>
      <c r="E359" s="113"/>
      <c r="F359" s="114"/>
      <c r="G359" s="115"/>
      <c r="H359" s="115"/>
    </row>
    <row r="360" spans="1:8" x14ac:dyDescent="0.2">
      <c r="A360" s="110"/>
      <c r="B360" s="110"/>
      <c r="C360" s="111"/>
      <c r="D360" s="112"/>
      <c r="E360" s="113"/>
      <c r="F360" s="114"/>
      <c r="G360" s="115"/>
      <c r="H360" s="115"/>
    </row>
    <row r="361" spans="1:8" x14ac:dyDescent="0.2">
      <c r="A361" s="110"/>
      <c r="B361" s="110"/>
      <c r="C361" s="111"/>
      <c r="D361" s="112"/>
      <c r="E361" s="113"/>
      <c r="F361" s="114"/>
      <c r="G361" s="115"/>
      <c r="H361" s="115"/>
    </row>
    <row r="362" spans="1:8" x14ac:dyDescent="0.2">
      <c r="A362" s="110"/>
      <c r="B362" s="110"/>
      <c r="C362" s="111"/>
      <c r="D362" s="112"/>
      <c r="E362" s="113"/>
      <c r="F362" s="114"/>
      <c r="G362" s="115"/>
      <c r="H362" s="115"/>
    </row>
    <row r="363" spans="1:8" x14ac:dyDescent="0.2">
      <c r="A363" s="110"/>
      <c r="B363" s="110"/>
      <c r="C363" s="111"/>
      <c r="D363" s="112"/>
      <c r="E363" s="113"/>
      <c r="F363" s="114"/>
      <c r="G363" s="115"/>
      <c r="H363" s="115"/>
    </row>
    <row r="364" spans="1:8" x14ac:dyDescent="0.2">
      <c r="A364" s="110"/>
      <c r="B364" s="110"/>
      <c r="C364" s="111"/>
      <c r="D364" s="112"/>
      <c r="E364" s="113"/>
      <c r="F364" s="114"/>
      <c r="G364" s="115"/>
      <c r="H364" s="115"/>
    </row>
    <row r="365" spans="1:8" x14ac:dyDescent="0.2">
      <c r="A365" s="110"/>
      <c r="B365" s="110"/>
      <c r="C365" s="111"/>
      <c r="D365" s="112"/>
      <c r="E365" s="113"/>
      <c r="F365" s="114"/>
      <c r="G365" s="115"/>
      <c r="H365" s="115"/>
    </row>
    <row r="366" spans="1:8" x14ac:dyDescent="0.2">
      <c r="A366" s="110"/>
      <c r="B366" s="110"/>
      <c r="C366" s="111"/>
      <c r="D366" s="112"/>
      <c r="E366" s="113"/>
      <c r="F366" s="114"/>
      <c r="G366" s="115"/>
      <c r="H366" s="115"/>
    </row>
    <row r="367" spans="1:8" x14ac:dyDescent="0.2">
      <c r="A367" s="110"/>
      <c r="B367" s="110"/>
      <c r="C367" s="111"/>
      <c r="D367" s="112"/>
      <c r="E367" s="113"/>
      <c r="F367" s="114"/>
      <c r="G367" s="115"/>
      <c r="H367" s="115"/>
    </row>
    <row r="368" spans="1:8" x14ac:dyDescent="0.2">
      <c r="A368" s="110"/>
      <c r="B368" s="110"/>
      <c r="C368" s="111"/>
      <c r="D368" s="112"/>
      <c r="E368" s="113"/>
      <c r="F368" s="114"/>
      <c r="G368" s="115"/>
      <c r="H368" s="115"/>
    </row>
    <row r="369" spans="1:8" x14ac:dyDescent="0.2">
      <c r="A369" s="110"/>
      <c r="B369" s="110"/>
      <c r="C369" s="111"/>
      <c r="D369" s="112"/>
      <c r="E369" s="113"/>
      <c r="F369" s="114"/>
      <c r="G369" s="115"/>
      <c r="H369" s="115"/>
    </row>
    <row r="370" spans="1:8" x14ac:dyDescent="0.2">
      <c r="A370" s="110"/>
      <c r="B370" s="110"/>
      <c r="C370" s="111"/>
      <c r="D370" s="112"/>
      <c r="E370" s="113"/>
      <c r="F370" s="114"/>
      <c r="G370" s="115"/>
      <c r="H370" s="115"/>
    </row>
    <row r="371" spans="1:8" x14ac:dyDescent="0.2">
      <c r="A371" s="110"/>
      <c r="B371" s="110"/>
      <c r="C371" s="111"/>
      <c r="D371" s="112"/>
      <c r="E371" s="113"/>
      <c r="F371" s="114"/>
      <c r="G371" s="115"/>
      <c r="H371" s="115"/>
    </row>
    <row r="372" spans="1:8" x14ac:dyDescent="0.2">
      <c r="A372" s="110"/>
      <c r="B372" s="110"/>
      <c r="C372" s="111"/>
      <c r="D372" s="112"/>
      <c r="E372" s="113"/>
      <c r="F372" s="114"/>
      <c r="G372" s="115"/>
      <c r="H372" s="115"/>
    </row>
    <row r="373" spans="1:8" x14ac:dyDescent="0.2">
      <c r="A373" s="110"/>
      <c r="B373" s="110"/>
      <c r="C373" s="111"/>
      <c r="D373" s="112"/>
      <c r="E373" s="113"/>
      <c r="F373" s="114"/>
      <c r="G373" s="115"/>
      <c r="H373" s="115"/>
    </row>
    <row r="374" spans="1:8" x14ac:dyDescent="0.2">
      <c r="A374" s="110"/>
      <c r="B374" s="110"/>
      <c r="C374" s="111"/>
      <c r="D374" s="112"/>
      <c r="E374" s="113"/>
      <c r="F374" s="114"/>
      <c r="G374" s="115"/>
      <c r="H374" s="115"/>
    </row>
    <row r="375" spans="1:8" x14ac:dyDescent="0.2">
      <c r="A375" s="110"/>
      <c r="B375" s="110"/>
      <c r="C375" s="111"/>
      <c r="D375" s="112"/>
      <c r="E375" s="113"/>
      <c r="F375" s="114"/>
      <c r="G375" s="115"/>
      <c r="H375" s="115"/>
    </row>
    <row r="376" spans="1:8" x14ac:dyDescent="0.2">
      <c r="A376" s="110"/>
      <c r="B376" s="110"/>
      <c r="C376" s="111"/>
      <c r="D376" s="112"/>
      <c r="E376" s="113"/>
      <c r="F376" s="114"/>
      <c r="G376" s="115"/>
      <c r="H376" s="115"/>
    </row>
    <row r="377" spans="1:8" x14ac:dyDescent="0.2">
      <c r="A377" s="110"/>
      <c r="B377" s="110"/>
      <c r="C377" s="111"/>
      <c r="D377" s="112"/>
      <c r="E377" s="113"/>
      <c r="F377" s="114"/>
      <c r="G377" s="115"/>
      <c r="H377" s="115"/>
    </row>
    <row r="378" spans="1:8" x14ac:dyDescent="0.2">
      <c r="A378" s="110"/>
      <c r="B378" s="110"/>
      <c r="C378" s="111"/>
      <c r="D378" s="112"/>
      <c r="E378" s="113"/>
      <c r="F378" s="114"/>
      <c r="G378" s="115"/>
      <c r="H378" s="115"/>
    </row>
    <row r="379" spans="1:8" x14ac:dyDescent="0.2">
      <c r="A379" s="110"/>
      <c r="B379" s="110"/>
      <c r="C379" s="111"/>
      <c r="D379" s="112"/>
      <c r="E379" s="113"/>
      <c r="F379" s="114"/>
      <c r="G379" s="115"/>
      <c r="H379" s="115"/>
    </row>
    <row r="380" spans="1:8" x14ac:dyDescent="0.2">
      <c r="A380" s="110"/>
      <c r="B380" s="110"/>
      <c r="C380" s="111"/>
      <c r="D380" s="112"/>
      <c r="E380" s="113"/>
      <c r="F380" s="114"/>
      <c r="G380" s="115"/>
      <c r="H380" s="115"/>
    </row>
    <row r="381" spans="1:8" x14ac:dyDescent="0.2">
      <c r="A381" s="110"/>
      <c r="B381" s="110"/>
      <c r="C381" s="111"/>
      <c r="D381" s="112"/>
      <c r="E381" s="113"/>
      <c r="F381" s="114"/>
      <c r="G381" s="115"/>
      <c r="H381" s="115"/>
    </row>
    <row r="382" spans="1:8" x14ac:dyDescent="0.2">
      <c r="A382" s="110"/>
      <c r="B382" s="110"/>
      <c r="C382" s="111"/>
      <c r="D382" s="112"/>
      <c r="E382" s="113"/>
      <c r="F382" s="114"/>
      <c r="G382" s="115"/>
      <c r="H382" s="115"/>
    </row>
    <row r="383" spans="1:8" x14ac:dyDescent="0.2">
      <c r="A383" s="110"/>
      <c r="B383" s="110"/>
      <c r="C383" s="111"/>
      <c r="D383" s="112"/>
      <c r="E383" s="113"/>
      <c r="F383" s="114"/>
      <c r="G383" s="115"/>
      <c r="H383" s="115"/>
    </row>
    <row r="384" spans="1:8" x14ac:dyDescent="0.2">
      <c r="A384" s="110"/>
      <c r="B384" s="110"/>
      <c r="C384" s="111"/>
      <c r="D384" s="112"/>
      <c r="E384" s="113"/>
      <c r="F384" s="114"/>
      <c r="G384" s="115"/>
      <c r="H384" s="115"/>
    </row>
    <row r="385" spans="1:8" x14ac:dyDescent="0.2">
      <c r="A385" s="110"/>
      <c r="B385" s="110"/>
      <c r="C385" s="111"/>
      <c r="D385" s="112"/>
      <c r="E385" s="113"/>
      <c r="F385" s="114"/>
      <c r="G385" s="115"/>
      <c r="H385" s="115"/>
    </row>
    <row r="386" spans="1:8" x14ac:dyDescent="0.2">
      <c r="A386" s="110"/>
      <c r="B386" s="110"/>
      <c r="C386" s="111"/>
      <c r="D386" s="112"/>
      <c r="E386" s="113"/>
      <c r="F386" s="114"/>
      <c r="G386" s="115"/>
      <c r="H386" s="115"/>
    </row>
    <row r="387" spans="1:8" x14ac:dyDescent="0.2">
      <c r="A387" s="110"/>
      <c r="B387" s="110"/>
      <c r="C387" s="111"/>
      <c r="D387" s="112"/>
      <c r="E387" s="113"/>
      <c r="F387" s="114"/>
      <c r="G387" s="115"/>
      <c r="H387" s="115"/>
    </row>
    <row r="388" spans="1:8" x14ac:dyDescent="0.2">
      <c r="A388" s="110"/>
      <c r="B388" s="110"/>
      <c r="C388" s="111"/>
      <c r="D388" s="112"/>
      <c r="E388" s="113"/>
      <c r="F388" s="114"/>
      <c r="G388" s="115"/>
      <c r="H388" s="115"/>
    </row>
    <row r="389" spans="1:8" x14ac:dyDescent="0.2">
      <c r="A389" s="110"/>
      <c r="B389" s="110"/>
      <c r="C389" s="111"/>
      <c r="D389" s="112"/>
      <c r="E389" s="113"/>
      <c r="F389" s="114"/>
      <c r="G389" s="115"/>
      <c r="H389" s="115"/>
    </row>
    <row r="390" spans="1:8" x14ac:dyDescent="0.2">
      <c r="A390" s="110"/>
      <c r="B390" s="110"/>
      <c r="C390" s="111"/>
      <c r="D390" s="112"/>
      <c r="E390" s="113"/>
      <c r="F390" s="114"/>
      <c r="G390" s="115"/>
      <c r="H390" s="115"/>
    </row>
    <row r="391" spans="1:8" x14ac:dyDescent="0.2">
      <c r="A391" s="110"/>
      <c r="B391" s="110"/>
      <c r="C391" s="111"/>
      <c r="D391" s="112"/>
      <c r="E391" s="113"/>
      <c r="F391" s="114"/>
      <c r="G391" s="115"/>
      <c r="H391" s="115"/>
    </row>
    <row r="392" spans="1:8" x14ac:dyDescent="0.2">
      <c r="A392" s="110"/>
      <c r="B392" s="110"/>
      <c r="C392" s="111"/>
      <c r="D392" s="112"/>
      <c r="E392" s="113"/>
      <c r="F392" s="114"/>
      <c r="G392" s="115"/>
      <c r="H392" s="115"/>
    </row>
    <row r="393" spans="1:8" x14ac:dyDescent="0.2">
      <c r="A393" s="110"/>
      <c r="B393" s="110"/>
      <c r="C393" s="111"/>
      <c r="D393" s="112"/>
      <c r="E393" s="113"/>
      <c r="F393" s="114"/>
      <c r="G393" s="115"/>
      <c r="H393" s="115"/>
    </row>
    <row r="394" spans="1:8" x14ac:dyDescent="0.2">
      <c r="A394" s="110"/>
      <c r="B394" s="110"/>
      <c r="C394" s="111"/>
      <c r="D394" s="112"/>
      <c r="E394" s="113"/>
      <c r="F394" s="114"/>
      <c r="G394" s="115"/>
      <c r="H394" s="115"/>
    </row>
    <row r="395" spans="1:8" x14ac:dyDescent="0.2">
      <c r="A395" s="110"/>
      <c r="B395" s="110"/>
      <c r="C395" s="111"/>
      <c r="D395" s="112"/>
      <c r="E395" s="113"/>
      <c r="F395" s="114"/>
      <c r="G395" s="115"/>
      <c r="H395" s="115"/>
    </row>
    <row r="396" spans="1:8" x14ac:dyDescent="0.2">
      <c r="A396" s="110"/>
      <c r="B396" s="110"/>
      <c r="C396" s="111"/>
      <c r="D396" s="112"/>
      <c r="E396" s="113"/>
      <c r="F396" s="114"/>
      <c r="G396" s="115"/>
      <c r="H396" s="115"/>
    </row>
    <row r="397" spans="1:8" x14ac:dyDescent="0.2">
      <c r="A397" s="110"/>
      <c r="B397" s="110"/>
      <c r="C397" s="111"/>
      <c r="D397" s="112"/>
      <c r="E397" s="113"/>
      <c r="F397" s="114"/>
      <c r="G397" s="115"/>
      <c r="H397" s="115"/>
    </row>
    <row r="398" spans="1:8" x14ac:dyDescent="0.2">
      <c r="A398" s="110"/>
      <c r="B398" s="110"/>
      <c r="C398" s="111"/>
      <c r="D398" s="112"/>
      <c r="E398" s="113"/>
      <c r="F398" s="114"/>
      <c r="G398" s="115"/>
      <c r="H398" s="115"/>
    </row>
    <row r="399" spans="1:8" x14ac:dyDescent="0.2">
      <c r="A399" s="110"/>
      <c r="B399" s="110"/>
      <c r="C399" s="111"/>
      <c r="D399" s="112"/>
      <c r="E399" s="113"/>
      <c r="F399" s="114"/>
      <c r="G399" s="115"/>
      <c r="H399" s="115"/>
    </row>
    <row r="400" spans="1:8" x14ac:dyDescent="0.2">
      <c r="A400" s="110"/>
      <c r="B400" s="110"/>
      <c r="C400" s="111"/>
      <c r="D400" s="112"/>
      <c r="E400" s="113"/>
      <c r="F400" s="114"/>
      <c r="G400" s="115"/>
      <c r="H400" s="115"/>
    </row>
    <row r="401" spans="1:8" x14ac:dyDescent="0.2">
      <c r="A401" s="110"/>
      <c r="B401" s="110"/>
      <c r="C401" s="111"/>
      <c r="D401" s="112"/>
      <c r="E401" s="113"/>
      <c r="F401" s="114"/>
      <c r="G401" s="115"/>
      <c r="H401" s="115"/>
    </row>
    <row r="402" spans="1:8" x14ac:dyDescent="0.2">
      <c r="A402" s="110"/>
      <c r="B402" s="110"/>
      <c r="C402" s="111"/>
      <c r="D402" s="112"/>
      <c r="E402" s="113"/>
      <c r="F402" s="114"/>
      <c r="G402" s="115"/>
      <c r="H402" s="115"/>
    </row>
    <row r="403" spans="1:8" x14ac:dyDescent="0.2">
      <c r="A403" s="110"/>
      <c r="B403" s="110"/>
      <c r="C403" s="111"/>
      <c r="D403" s="112"/>
      <c r="E403" s="113"/>
      <c r="F403" s="114"/>
      <c r="G403" s="115"/>
      <c r="H403" s="115"/>
    </row>
    <row r="404" spans="1:8" x14ac:dyDescent="0.2">
      <c r="A404" s="110"/>
      <c r="B404" s="110"/>
      <c r="C404" s="111"/>
      <c r="D404" s="112"/>
      <c r="E404" s="113"/>
      <c r="F404" s="114"/>
      <c r="G404" s="115"/>
      <c r="H404" s="115"/>
    </row>
    <row r="405" spans="1:8" x14ac:dyDescent="0.2">
      <c r="A405" s="110"/>
      <c r="B405" s="110"/>
      <c r="C405" s="111"/>
      <c r="D405" s="112"/>
      <c r="E405" s="113"/>
      <c r="F405" s="114"/>
      <c r="G405" s="115"/>
      <c r="H405" s="115"/>
    </row>
    <row r="406" spans="1:8" x14ac:dyDescent="0.2">
      <c r="A406" s="110"/>
      <c r="B406" s="110"/>
      <c r="C406" s="111"/>
      <c r="D406" s="112"/>
      <c r="E406" s="113"/>
      <c r="F406" s="114"/>
      <c r="G406" s="115"/>
      <c r="H406" s="115"/>
    </row>
    <row r="407" spans="1:8" x14ac:dyDescent="0.2">
      <c r="A407" s="110"/>
      <c r="B407" s="110"/>
      <c r="C407" s="111"/>
      <c r="D407" s="112"/>
      <c r="E407" s="113"/>
      <c r="F407" s="114"/>
      <c r="G407" s="115"/>
      <c r="H407" s="115"/>
    </row>
    <row r="408" spans="1:8" x14ac:dyDescent="0.2">
      <c r="A408" s="110"/>
      <c r="B408" s="110"/>
      <c r="C408" s="111"/>
      <c r="D408" s="112"/>
      <c r="E408" s="113"/>
      <c r="F408" s="114"/>
      <c r="G408" s="115"/>
      <c r="H408" s="115"/>
    </row>
    <row r="409" spans="1:8" x14ac:dyDescent="0.2">
      <c r="A409" s="110"/>
      <c r="B409" s="110"/>
      <c r="C409" s="111"/>
      <c r="D409" s="112"/>
      <c r="E409" s="113"/>
      <c r="F409" s="114"/>
      <c r="G409" s="115"/>
      <c r="H409" s="115"/>
    </row>
    <row r="410" spans="1:8" x14ac:dyDescent="0.2">
      <c r="A410" s="110"/>
      <c r="B410" s="110"/>
      <c r="C410" s="111"/>
      <c r="D410" s="112"/>
      <c r="E410" s="113"/>
      <c r="F410" s="114"/>
      <c r="G410" s="115"/>
      <c r="H410" s="115"/>
    </row>
    <row r="411" spans="1:8" x14ac:dyDescent="0.2">
      <c r="A411" s="110"/>
      <c r="B411" s="110"/>
      <c r="C411" s="111"/>
      <c r="D411" s="112"/>
      <c r="E411" s="113"/>
      <c r="F411" s="114"/>
      <c r="G411" s="115"/>
      <c r="H411" s="115"/>
    </row>
    <row r="412" spans="1:8" x14ac:dyDescent="0.2">
      <c r="A412" s="110"/>
      <c r="B412" s="110"/>
      <c r="C412" s="111"/>
      <c r="D412" s="112"/>
      <c r="E412" s="113"/>
      <c r="F412" s="114"/>
      <c r="G412" s="115"/>
      <c r="H412" s="115"/>
    </row>
    <row r="413" spans="1:8" x14ac:dyDescent="0.2">
      <c r="A413" s="110"/>
      <c r="B413" s="110"/>
      <c r="C413" s="111"/>
      <c r="D413" s="112"/>
      <c r="E413" s="113"/>
      <c r="F413" s="114"/>
      <c r="G413" s="115"/>
      <c r="H413" s="115"/>
    </row>
    <row r="414" spans="1:8" x14ac:dyDescent="0.2">
      <c r="A414" s="110"/>
      <c r="B414" s="110"/>
      <c r="C414" s="111"/>
      <c r="D414" s="112"/>
      <c r="E414" s="113"/>
      <c r="F414" s="114"/>
      <c r="G414" s="115"/>
      <c r="H414" s="115"/>
    </row>
    <row r="415" spans="1:8" x14ac:dyDescent="0.2">
      <c r="A415" s="110"/>
      <c r="B415" s="110"/>
      <c r="C415" s="111"/>
      <c r="D415" s="112"/>
      <c r="E415" s="113"/>
      <c r="F415" s="114"/>
      <c r="G415" s="115"/>
      <c r="H415" s="115"/>
    </row>
    <row r="416" spans="1:8" x14ac:dyDescent="0.2">
      <c r="A416" s="110"/>
      <c r="B416" s="110"/>
      <c r="C416" s="111"/>
      <c r="D416" s="112"/>
      <c r="E416" s="113"/>
      <c r="F416" s="114"/>
      <c r="G416" s="115"/>
      <c r="H416" s="115"/>
    </row>
    <row r="417" spans="1:8" x14ac:dyDescent="0.2">
      <c r="A417" s="110"/>
      <c r="B417" s="110"/>
      <c r="C417" s="111"/>
      <c r="D417" s="112"/>
      <c r="E417" s="113"/>
      <c r="F417" s="114"/>
      <c r="G417" s="115"/>
      <c r="H417" s="115"/>
    </row>
    <row r="418" spans="1:8" x14ac:dyDescent="0.2">
      <c r="A418" s="110"/>
      <c r="B418" s="110"/>
      <c r="C418" s="111"/>
      <c r="D418" s="112"/>
      <c r="E418" s="113"/>
      <c r="F418" s="114"/>
      <c r="G418" s="115"/>
      <c r="H418" s="115"/>
    </row>
    <row r="419" spans="1:8" x14ac:dyDescent="0.2">
      <c r="A419" s="110"/>
      <c r="B419" s="110"/>
      <c r="C419" s="111"/>
      <c r="D419" s="112"/>
      <c r="E419" s="113"/>
      <c r="F419" s="114"/>
      <c r="G419" s="115"/>
      <c r="H419" s="115"/>
    </row>
    <row r="420" spans="1:8" x14ac:dyDescent="0.2">
      <c r="A420" s="110"/>
      <c r="B420" s="110"/>
      <c r="C420" s="111"/>
      <c r="D420" s="112"/>
      <c r="E420" s="113"/>
      <c r="F420" s="114"/>
      <c r="G420" s="115"/>
      <c r="H420" s="115"/>
    </row>
    <row r="421" spans="1:8" x14ac:dyDescent="0.2">
      <c r="A421" s="110"/>
      <c r="B421" s="110"/>
      <c r="C421" s="111"/>
      <c r="D421" s="112"/>
      <c r="E421" s="113"/>
      <c r="F421" s="114"/>
      <c r="G421" s="115"/>
      <c r="H421" s="115"/>
    </row>
    <row r="422" spans="1:8" x14ac:dyDescent="0.2">
      <c r="A422" s="110"/>
      <c r="B422" s="110"/>
      <c r="C422" s="111"/>
      <c r="D422" s="112"/>
      <c r="E422" s="113"/>
      <c r="F422" s="114"/>
      <c r="G422" s="115"/>
      <c r="H422" s="115"/>
    </row>
    <row r="423" spans="1:8" x14ac:dyDescent="0.2">
      <c r="A423" s="110"/>
      <c r="B423" s="110"/>
      <c r="C423" s="111"/>
      <c r="D423" s="112"/>
      <c r="E423" s="113"/>
      <c r="F423" s="114"/>
      <c r="G423" s="115"/>
      <c r="H423" s="115"/>
    </row>
    <row r="424" spans="1:8" x14ac:dyDescent="0.2">
      <c r="A424" s="110"/>
      <c r="B424" s="110"/>
      <c r="C424" s="111"/>
      <c r="D424" s="112"/>
      <c r="E424" s="113"/>
      <c r="F424" s="114"/>
      <c r="G424" s="115"/>
      <c r="H424" s="115"/>
    </row>
    <row r="425" spans="1:8" x14ac:dyDescent="0.2">
      <c r="A425" s="110"/>
      <c r="B425" s="110"/>
      <c r="C425" s="111"/>
      <c r="D425" s="112"/>
      <c r="E425" s="113"/>
      <c r="F425" s="114"/>
      <c r="G425" s="115"/>
      <c r="H425" s="115"/>
    </row>
    <row r="426" spans="1:8" x14ac:dyDescent="0.2">
      <c r="A426" s="110"/>
      <c r="B426" s="110"/>
      <c r="C426" s="111"/>
      <c r="D426" s="112"/>
      <c r="E426" s="113"/>
      <c r="F426" s="114"/>
      <c r="G426" s="115"/>
      <c r="H426" s="115"/>
    </row>
    <row r="427" spans="1:8" x14ac:dyDescent="0.2">
      <c r="A427" s="110"/>
      <c r="B427" s="110"/>
      <c r="C427" s="111"/>
      <c r="D427" s="112"/>
      <c r="E427" s="113"/>
      <c r="F427" s="114"/>
      <c r="G427" s="115"/>
      <c r="H427" s="115"/>
    </row>
    <row r="428" spans="1:8" x14ac:dyDescent="0.2">
      <c r="A428" s="110"/>
      <c r="B428" s="110"/>
      <c r="C428" s="111"/>
      <c r="D428" s="112"/>
      <c r="E428" s="113"/>
      <c r="F428" s="114"/>
      <c r="G428" s="115"/>
      <c r="H428" s="115"/>
    </row>
    <row r="429" spans="1:8" x14ac:dyDescent="0.2">
      <c r="A429" s="110"/>
      <c r="B429" s="110"/>
      <c r="C429" s="111"/>
      <c r="D429" s="112"/>
      <c r="E429" s="113"/>
      <c r="F429" s="114"/>
      <c r="G429" s="115"/>
      <c r="H429" s="115"/>
    </row>
    <row r="430" spans="1:8" x14ac:dyDescent="0.2">
      <c r="A430" s="110"/>
      <c r="B430" s="110"/>
      <c r="C430" s="111"/>
      <c r="D430" s="112"/>
      <c r="E430" s="113"/>
      <c r="F430" s="114"/>
      <c r="G430" s="115"/>
      <c r="H430" s="115"/>
    </row>
    <row r="431" spans="1:8" x14ac:dyDescent="0.2">
      <c r="A431" s="110"/>
      <c r="B431" s="110"/>
      <c r="C431" s="111"/>
      <c r="D431" s="112"/>
      <c r="E431" s="113"/>
      <c r="F431" s="114"/>
      <c r="G431" s="115"/>
      <c r="H431" s="115"/>
    </row>
    <row r="432" spans="1:8" x14ac:dyDescent="0.2">
      <c r="A432" s="110"/>
      <c r="B432" s="110"/>
      <c r="C432" s="111"/>
      <c r="D432" s="112"/>
      <c r="E432" s="113"/>
      <c r="F432" s="114"/>
      <c r="G432" s="115"/>
      <c r="H432" s="115"/>
    </row>
    <row r="433" spans="1:8" x14ac:dyDescent="0.2">
      <c r="A433" s="110"/>
      <c r="B433" s="110"/>
      <c r="C433" s="111"/>
      <c r="D433" s="112"/>
      <c r="E433" s="113"/>
      <c r="F433" s="114"/>
      <c r="G433" s="115"/>
      <c r="H433" s="115"/>
    </row>
    <row r="434" spans="1:8" x14ac:dyDescent="0.2">
      <c r="A434" s="110"/>
      <c r="B434" s="110"/>
      <c r="C434" s="111"/>
      <c r="D434" s="112"/>
      <c r="E434" s="113"/>
      <c r="F434" s="114"/>
      <c r="G434" s="115"/>
      <c r="H434" s="115"/>
    </row>
    <row r="435" spans="1:8" x14ac:dyDescent="0.2">
      <c r="A435" s="110"/>
      <c r="B435" s="110"/>
      <c r="C435" s="111"/>
      <c r="D435" s="112"/>
      <c r="E435" s="113"/>
      <c r="F435" s="114"/>
      <c r="G435" s="115"/>
      <c r="H435" s="115"/>
    </row>
    <row r="436" spans="1:8" x14ac:dyDescent="0.2">
      <c r="A436" s="110"/>
      <c r="B436" s="110"/>
      <c r="C436" s="111"/>
      <c r="D436" s="112"/>
      <c r="E436" s="113"/>
      <c r="F436" s="114"/>
      <c r="G436" s="115"/>
      <c r="H436" s="115"/>
    </row>
    <row r="437" spans="1:8" x14ac:dyDescent="0.2">
      <c r="A437" s="110"/>
      <c r="B437" s="110"/>
      <c r="C437" s="111"/>
      <c r="D437" s="112"/>
      <c r="E437" s="113"/>
      <c r="F437" s="114"/>
      <c r="G437" s="115"/>
      <c r="H437" s="115"/>
    </row>
    <row r="438" spans="1:8" x14ac:dyDescent="0.2">
      <c r="A438" s="110"/>
      <c r="B438" s="110"/>
      <c r="C438" s="111"/>
      <c r="D438" s="112"/>
      <c r="E438" s="113"/>
      <c r="F438" s="114"/>
      <c r="G438" s="115"/>
      <c r="H438" s="115"/>
    </row>
    <row r="439" spans="1:8" x14ac:dyDescent="0.2">
      <c r="A439" s="110"/>
      <c r="B439" s="110"/>
      <c r="C439" s="111"/>
      <c r="D439" s="112"/>
      <c r="E439" s="113"/>
      <c r="F439" s="114"/>
      <c r="G439" s="115"/>
      <c r="H439" s="115"/>
    </row>
    <row r="440" spans="1:8" x14ac:dyDescent="0.2">
      <c r="A440" s="110"/>
      <c r="B440" s="110"/>
      <c r="C440" s="111"/>
      <c r="D440" s="112"/>
      <c r="E440" s="113"/>
      <c r="F440" s="114"/>
      <c r="G440" s="115"/>
      <c r="H440" s="115"/>
    </row>
    <row r="441" spans="1:8" x14ac:dyDescent="0.2">
      <c r="A441" s="110"/>
      <c r="B441" s="110"/>
      <c r="C441" s="111"/>
      <c r="D441" s="112"/>
      <c r="E441" s="113"/>
      <c r="F441" s="114"/>
      <c r="G441" s="115"/>
      <c r="H441" s="115"/>
    </row>
    <row r="442" spans="1:8" x14ac:dyDescent="0.2">
      <c r="A442" s="110"/>
      <c r="B442" s="110"/>
      <c r="C442" s="111"/>
      <c r="D442" s="112"/>
      <c r="E442" s="113"/>
      <c r="F442" s="114"/>
      <c r="G442" s="115"/>
      <c r="H442" s="115"/>
    </row>
    <row r="443" spans="1:8" x14ac:dyDescent="0.2">
      <c r="A443" s="110"/>
      <c r="B443" s="110"/>
      <c r="C443" s="111"/>
      <c r="D443" s="112"/>
      <c r="E443" s="113"/>
      <c r="F443" s="114"/>
      <c r="G443" s="115"/>
      <c r="H443" s="115"/>
    </row>
    <row r="444" spans="1:8" x14ac:dyDescent="0.2">
      <c r="A444" s="110"/>
      <c r="B444" s="110"/>
      <c r="C444" s="111"/>
      <c r="D444" s="112"/>
      <c r="E444" s="113"/>
      <c r="F444" s="114"/>
      <c r="G444" s="115"/>
      <c r="H444" s="115"/>
    </row>
    <row r="445" spans="1:8" x14ac:dyDescent="0.2">
      <c r="A445" s="110"/>
      <c r="B445" s="110"/>
      <c r="C445" s="111"/>
      <c r="D445" s="112"/>
      <c r="E445" s="113"/>
      <c r="F445" s="114"/>
      <c r="G445" s="115"/>
      <c r="H445" s="115"/>
    </row>
    <row r="446" spans="1:8" x14ac:dyDescent="0.2">
      <c r="A446" s="110"/>
      <c r="B446" s="110"/>
      <c r="C446" s="111"/>
      <c r="D446" s="112"/>
      <c r="E446" s="113"/>
      <c r="F446" s="114"/>
      <c r="G446" s="115"/>
      <c r="H446" s="115"/>
    </row>
    <row r="447" spans="1:8" x14ac:dyDescent="0.2">
      <c r="A447" s="110"/>
      <c r="B447" s="110"/>
      <c r="C447" s="111"/>
      <c r="D447" s="112"/>
      <c r="E447" s="113"/>
      <c r="F447" s="114"/>
      <c r="G447" s="115"/>
      <c r="H447" s="115"/>
    </row>
    <row r="448" spans="1:8" x14ac:dyDescent="0.2">
      <c r="A448" s="110"/>
      <c r="B448" s="110"/>
      <c r="C448" s="111"/>
      <c r="D448" s="112"/>
      <c r="E448" s="113"/>
      <c r="F448" s="114"/>
      <c r="G448" s="115"/>
      <c r="H448" s="115"/>
    </row>
    <row r="449" spans="1:6" x14ac:dyDescent="0.2">
      <c r="A449" s="117"/>
      <c r="B449" s="117"/>
      <c r="C449" s="118"/>
      <c r="D449" s="112"/>
      <c r="F449" s="119"/>
    </row>
    <row r="450" spans="1:6" x14ac:dyDescent="0.2">
      <c r="A450" s="117"/>
      <c r="B450" s="117"/>
      <c r="C450" s="118"/>
      <c r="D450" s="112"/>
      <c r="F450" s="119"/>
    </row>
    <row r="451" spans="1:6" x14ac:dyDescent="0.2">
      <c r="A451" s="117"/>
      <c r="B451" s="117"/>
      <c r="C451" s="118"/>
      <c r="D451" s="112"/>
      <c r="F451" s="119"/>
    </row>
    <row r="452" spans="1:6" x14ac:dyDescent="0.2">
      <c r="A452" s="117"/>
      <c r="B452" s="117"/>
      <c r="C452" s="118"/>
      <c r="D452" s="112"/>
      <c r="F452" s="119"/>
    </row>
    <row r="453" spans="1:6" x14ac:dyDescent="0.2">
      <c r="A453" s="117"/>
      <c r="B453" s="117"/>
      <c r="C453" s="118"/>
      <c r="D453" s="112"/>
      <c r="F453" s="119"/>
    </row>
    <row r="454" spans="1:6" x14ac:dyDescent="0.2">
      <c r="A454" s="117"/>
      <c r="B454" s="117"/>
      <c r="C454" s="118"/>
      <c r="D454" s="112"/>
      <c r="F454" s="119"/>
    </row>
    <row r="455" spans="1:6" x14ac:dyDescent="0.2">
      <c r="A455" s="117"/>
      <c r="B455" s="117"/>
      <c r="C455" s="118"/>
      <c r="D455" s="112"/>
      <c r="F455" s="119"/>
    </row>
    <row r="456" spans="1:6" x14ac:dyDescent="0.2">
      <c r="A456" s="117"/>
      <c r="B456" s="117"/>
      <c r="C456" s="118"/>
      <c r="D456" s="112"/>
      <c r="F456" s="119"/>
    </row>
    <row r="457" spans="1:6" x14ac:dyDescent="0.2">
      <c r="A457" s="117"/>
      <c r="B457" s="117"/>
      <c r="C457" s="118"/>
      <c r="D457" s="112"/>
      <c r="F457" s="119"/>
    </row>
    <row r="458" spans="1:6" x14ac:dyDescent="0.2">
      <c r="A458" s="117"/>
      <c r="B458" s="117"/>
      <c r="C458" s="118"/>
      <c r="D458" s="112"/>
      <c r="F458" s="119"/>
    </row>
    <row r="459" spans="1:6" x14ac:dyDescent="0.2">
      <c r="A459" s="117"/>
      <c r="B459" s="117"/>
      <c r="C459" s="118"/>
      <c r="D459" s="112"/>
      <c r="F459" s="119"/>
    </row>
    <row r="460" spans="1:6" x14ac:dyDescent="0.2">
      <c r="A460" s="117"/>
      <c r="B460" s="117"/>
      <c r="C460" s="118"/>
      <c r="D460" s="112"/>
      <c r="F460" s="119"/>
    </row>
    <row r="461" spans="1:6" x14ac:dyDescent="0.2">
      <c r="A461" s="117"/>
      <c r="B461" s="117"/>
      <c r="C461" s="118"/>
      <c r="D461" s="112"/>
      <c r="F461" s="119"/>
    </row>
    <row r="462" spans="1:6" x14ac:dyDescent="0.2">
      <c r="A462" s="117"/>
      <c r="B462" s="117"/>
      <c r="C462" s="118"/>
      <c r="D462" s="112"/>
      <c r="F462" s="119"/>
    </row>
    <row r="463" spans="1:6" x14ac:dyDescent="0.2">
      <c r="A463" s="117"/>
      <c r="B463" s="117"/>
      <c r="C463" s="118"/>
      <c r="D463" s="112"/>
      <c r="F463" s="119"/>
    </row>
    <row r="464" spans="1:6" x14ac:dyDescent="0.2">
      <c r="A464" s="117"/>
      <c r="B464" s="117"/>
      <c r="C464" s="118"/>
      <c r="D464" s="112"/>
      <c r="F464" s="119"/>
    </row>
    <row r="465" spans="1:6" x14ac:dyDescent="0.2">
      <c r="A465" s="117"/>
      <c r="B465" s="117"/>
      <c r="C465" s="118"/>
      <c r="D465" s="112"/>
      <c r="F465" s="119"/>
    </row>
    <row r="466" spans="1:6" x14ac:dyDescent="0.2">
      <c r="A466" s="117"/>
      <c r="B466" s="117"/>
      <c r="C466" s="118"/>
      <c r="D466" s="112"/>
      <c r="F466" s="119"/>
    </row>
    <row r="467" spans="1:6" x14ac:dyDescent="0.2">
      <c r="A467" s="117"/>
      <c r="B467" s="117"/>
      <c r="C467" s="118"/>
      <c r="D467" s="112"/>
      <c r="F467" s="119"/>
    </row>
    <row r="468" spans="1:6" x14ac:dyDescent="0.2">
      <c r="A468" s="117"/>
      <c r="B468" s="117"/>
      <c r="C468" s="118"/>
      <c r="D468" s="112"/>
      <c r="F468" s="119"/>
    </row>
    <row r="469" spans="1:6" x14ac:dyDescent="0.2">
      <c r="A469" s="117"/>
      <c r="B469" s="117"/>
      <c r="C469" s="118"/>
      <c r="D469" s="112"/>
      <c r="F469" s="119"/>
    </row>
    <row r="470" spans="1:6" x14ac:dyDescent="0.2">
      <c r="A470" s="117"/>
      <c r="B470" s="117"/>
      <c r="C470" s="118"/>
      <c r="D470" s="112"/>
      <c r="F470" s="119"/>
    </row>
    <row r="471" spans="1:6" x14ac:dyDescent="0.2">
      <c r="A471" s="117"/>
      <c r="B471" s="117"/>
      <c r="C471" s="118"/>
      <c r="D471" s="112"/>
      <c r="F471" s="119"/>
    </row>
    <row r="472" spans="1:6" x14ac:dyDescent="0.2">
      <c r="A472" s="117"/>
      <c r="B472" s="117"/>
      <c r="C472" s="118"/>
      <c r="D472" s="112"/>
      <c r="F472" s="119"/>
    </row>
    <row r="473" spans="1:6" x14ac:dyDescent="0.2">
      <c r="C473" s="118"/>
      <c r="D473" s="112"/>
      <c r="F473" s="119"/>
    </row>
    <row r="474" spans="1:6" x14ac:dyDescent="0.2">
      <c r="C474" s="118"/>
      <c r="D474" s="112"/>
      <c r="F474" s="119"/>
    </row>
    <row r="475" spans="1:6" x14ac:dyDescent="0.2">
      <c r="C475" s="118"/>
      <c r="D475" s="112"/>
      <c r="F475" s="119"/>
    </row>
    <row r="476" spans="1:6" x14ac:dyDescent="0.2">
      <c r="C476" s="118"/>
      <c r="D476" s="112"/>
      <c r="F476" s="119"/>
    </row>
    <row r="477" spans="1:6" x14ac:dyDescent="0.2">
      <c r="C477" s="118"/>
      <c r="D477" s="112"/>
      <c r="F477" s="119"/>
    </row>
    <row r="478" spans="1:6" x14ac:dyDescent="0.2">
      <c r="C478" s="118"/>
      <c r="D478" s="112"/>
      <c r="F478" s="119"/>
    </row>
    <row r="479" spans="1:6" x14ac:dyDescent="0.2">
      <c r="C479" s="118"/>
      <c r="D479" s="112"/>
      <c r="F479" s="119"/>
    </row>
    <row r="480" spans="1:6" x14ac:dyDescent="0.2">
      <c r="C480" s="118"/>
      <c r="D480" s="112"/>
      <c r="F480" s="119"/>
    </row>
    <row r="481" spans="3:6" x14ac:dyDescent="0.2">
      <c r="C481" s="118"/>
      <c r="D481" s="112"/>
      <c r="F481" s="119"/>
    </row>
    <row r="482" spans="3:6" x14ac:dyDescent="0.2">
      <c r="C482" s="118"/>
      <c r="D482" s="112"/>
      <c r="F482" s="119"/>
    </row>
    <row r="483" spans="3:6" x14ac:dyDescent="0.2">
      <c r="C483" s="118"/>
      <c r="D483" s="112"/>
      <c r="F483" s="119"/>
    </row>
    <row r="484" spans="3:6" x14ac:dyDescent="0.2">
      <c r="C484" s="118"/>
      <c r="D484" s="112"/>
      <c r="F484" s="119"/>
    </row>
    <row r="485" spans="3:6" x14ac:dyDescent="0.2">
      <c r="C485" s="118"/>
      <c r="D485" s="112"/>
      <c r="F485" s="119"/>
    </row>
    <row r="486" spans="3:6" x14ac:dyDescent="0.2">
      <c r="C486" s="118"/>
      <c r="D486" s="112"/>
      <c r="F486" s="119"/>
    </row>
    <row r="487" spans="3:6" x14ac:dyDescent="0.2">
      <c r="C487" s="118"/>
      <c r="D487" s="112"/>
      <c r="F487" s="119"/>
    </row>
    <row r="488" spans="3:6" x14ac:dyDescent="0.2">
      <c r="C488" s="118"/>
      <c r="D488" s="112"/>
      <c r="F488" s="119"/>
    </row>
    <row r="489" spans="3:6" x14ac:dyDescent="0.2">
      <c r="C489" s="118"/>
      <c r="D489" s="112"/>
      <c r="F489" s="119"/>
    </row>
    <row r="490" spans="3:6" x14ac:dyDescent="0.2">
      <c r="C490" s="118"/>
      <c r="D490" s="112"/>
      <c r="F490" s="119"/>
    </row>
    <row r="491" spans="3:6" x14ac:dyDescent="0.2">
      <c r="C491" s="118"/>
      <c r="D491" s="112"/>
      <c r="F491" s="119"/>
    </row>
    <row r="492" spans="3:6" x14ac:dyDescent="0.2">
      <c r="C492" s="118"/>
      <c r="D492" s="112"/>
      <c r="F492" s="119"/>
    </row>
    <row r="493" spans="3:6" x14ac:dyDescent="0.2">
      <c r="C493" s="118"/>
      <c r="D493" s="112"/>
      <c r="F493" s="119"/>
    </row>
    <row r="494" spans="3:6" x14ac:dyDescent="0.2">
      <c r="C494" s="118"/>
      <c r="D494" s="112"/>
      <c r="F494" s="119"/>
    </row>
    <row r="495" spans="3:6" x14ac:dyDescent="0.2">
      <c r="C495" s="118"/>
      <c r="D495" s="112"/>
      <c r="F495" s="119"/>
    </row>
    <row r="496" spans="3:6" x14ac:dyDescent="0.2">
      <c r="C496" s="118"/>
      <c r="D496" s="112"/>
      <c r="F496" s="119"/>
    </row>
    <row r="497" spans="3:6" x14ac:dyDescent="0.2">
      <c r="C497" s="118"/>
      <c r="D497" s="112"/>
      <c r="F497" s="119"/>
    </row>
    <row r="498" spans="3:6" x14ac:dyDescent="0.2">
      <c r="C498" s="118"/>
      <c r="D498" s="112"/>
      <c r="F498" s="119"/>
    </row>
    <row r="499" spans="3:6" x14ac:dyDescent="0.2">
      <c r="C499" s="118"/>
      <c r="D499" s="112"/>
      <c r="F499" s="119"/>
    </row>
    <row r="500" spans="3:6" x14ac:dyDescent="0.2">
      <c r="C500" s="118"/>
      <c r="D500" s="112"/>
      <c r="F500" s="119"/>
    </row>
    <row r="501" spans="3:6" x14ac:dyDescent="0.2">
      <c r="C501" s="118"/>
      <c r="D501" s="112"/>
      <c r="F501" s="119"/>
    </row>
    <row r="502" spans="3:6" x14ac:dyDescent="0.2">
      <c r="C502" s="118"/>
      <c r="D502" s="112"/>
      <c r="F502" s="119"/>
    </row>
    <row r="503" spans="3:6" x14ac:dyDescent="0.2">
      <c r="C503" s="118"/>
      <c r="D503" s="112"/>
      <c r="F503" s="119"/>
    </row>
    <row r="504" spans="3:6" x14ac:dyDescent="0.2">
      <c r="C504" s="118"/>
      <c r="D504" s="112"/>
      <c r="F504" s="119"/>
    </row>
    <row r="505" spans="3:6" x14ac:dyDescent="0.2">
      <c r="C505" s="120"/>
      <c r="D505" s="112"/>
      <c r="F505" s="119"/>
    </row>
    <row r="506" spans="3:6" x14ac:dyDescent="0.2">
      <c r="C506" s="120"/>
      <c r="D506" s="112"/>
      <c r="F506" s="119"/>
    </row>
    <row r="507" spans="3:6" x14ac:dyDescent="0.2">
      <c r="C507" s="120"/>
      <c r="D507" s="112"/>
      <c r="F507" s="119"/>
    </row>
    <row r="508" spans="3:6" x14ac:dyDescent="0.2">
      <c r="C508" s="120"/>
      <c r="D508" s="112"/>
      <c r="F508" s="119"/>
    </row>
    <row r="509" spans="3:6" x14ac:dyDescent="0.2">
      <c r="C509" s="120"/>
      <c r="D509" s="112"/>
      <c r="F509" s="119"/>
    </row>
    <row r="510" spans="3:6" x14ac:dyDescent="0.2">
      <c r="C510" s="120"/>
      <c r="D510" s="112"/>
      <c r="F510" s="119"/>
    </row>
    <row r="511" spans="3:6" x14ac:dyDescent="0.2">
      <c r="C511" s="120"/>
      <c r="D511" s="112"/>
      <c r="F511" s="119"/>
    </row>
    <row r="512" spans="3:6" x14ac:dyDescent="0.2">
      <c r="C512" s="120"/>
      <c r="D512" s="112"/>
      <c r="F512" s="119"/>
    </row>
    <row r="513" spans="3:6" x14ac:dyDescent="0.2">
      <c r="C513" s="120"/>
      <c r="D513" s="112"/>
      <c r="F513" s="119"/>
    </row>
    <row r="514" spans="3:6" x14ac:dyDescent="0.2">
      <c r="C514" s="120"/>
      <c r="D514" s="112"/>
      <c r="F514" s="119"/>
    </row>
    <row r="515" spans="3:6" x14ac:dyDescent="0.2">
      <c r="C515" s="120"/>
      <c r="D515" s="112"/>
      <c r="F515" s="119"/>
    </row>
    <row r="516" spans="3:6" x14ac:dyDescent="0.2">
      <c r="C516" s="120"/>
      <c r="D516" s="112"/>
      <c r="F516" s="119"/>
    </row>
    <row r="517" spans="3:6" x14ac:dyDescent="0.2">
      <c r="C517" s="120"/>
      <c r="D517" s="112"/>
      <c r="F517" s="119"/>
    </row>
    <row r="518" spans="3:6" x14ac:dyDescent="0.2">
      <c r="C518" s="120"/>
      <c r="D518" s="112"/>
      <c r="F518" s="119"/>
    </row>
    <row r="519" spans="3:6" x14ac:dyDescent="0.2">
      <c r="C519" s="120"/>
      <c r="D519" s="112"/>
      <c r="F519" s="119"/>
    </row>
    <row r="520" spans="3:6" x14ac:dyDescent="0.2">
      <c r="C520" s="120"/>
      <c r="D520" s="112"/>
      <c r="F520" s="119"/>
    </row>
    <row r="521" spans="3:6" x14ac:dyDescent="0.2">
      <c r="C521" s="120"/>
      <c r="D521" s="112"/>
      <c r="F521" s="119"/>
    </row>
    <row r="522" spans="3:6" x14ac:dyDescent="0.2">
      <c r="C522" s="120"/>
      <c r="D522" s="112"/>
      <c r="F522" s="119"/>
    </row>
    <row r="523" spans="3:6" x14ac:dyDescent="0.2">
      <c r="C523" s="120"/>
      <c r="D523" s="112"/>
      <c r="F523" s="119"/>
    </row>
    <row r="524" spans="3:6" x14ac:dyDescent="0.2">
      <c r="C524" s="120"/>
      <c r="D524" s="112"/>
      <c r="F524" s="119"/>
    </row>
    <row r="525" spans="3:6" x14ac:dyDescent="0.2">
      <c r="C525" s="120"/>
      <c r="D525" s="112"/>
      <c r="F525" s="119"/>
    </row>
    <row r="526" spans="3:6" x14ac:dyDescent="0.2">
      <c r="C526" s="120"/>
      <c r="D526" s="112"/>
      <c r="F526" s="119"/>
    </row>
    <row r="527" spans="3:6" x14ac:dyDescent="0.2">
      <c r="C527" s="120"/>
      <c r="D527" s="112"/>
      <c r="F527" s="119"/>
    </row>
    <row r="528" spans="3:6" x14ac:dyDescent="0.2">
      <c r="C528" s="120"/>
      <c r="D528" s="112"/>
      <c r="F528" s="119"/>
    </row>
    <row r="529" spans="3:6" x14ac:dyDescent="0.2">
      <c r="C529" s="120"/>
      <c r="D529" s="112"/>
      <c r="F529" s="119"/>
    </row>
    <row r="530" spans="3:6" x14ac:dyDescent="0.2">
      <c r="C530" s="120"/>
      <c r="F530" s="119"/>
    </row>
    <row r="531" spans="3:6" x14ac:dyDescent="0.2">
      <c r="C531" s="120"/>
      <c r="F531" s="119"/>
    </row>
    <row r="532" spans="3:6" x14ac:dyDescent="0.2">
      <c r="C532" s="120"/>
      <c r="F532" s="119"/>
    </row>
    <row r="533" spans="3:6" x14ac:dyDescent="0.2">
      <c r="C533" s="120"/>
      <c r="F533" s="119"/>
    </row>
    <row r="534" spans="3:6" x14ac:dyDescent="0.2">
      <c r="C534" s="120"/>
      <c r="F534" s="119"/>
    </row>
    <row r="535" spans="3:6" x14ac:dyDescent="0.2">
      <c r="C535" s="120"/>
      <c r="F535" s="119"/>
    </row>
    <row r="536" spans="3:6" x14ac:dyDescent="0.2">
      <c r="C536" s="120"/>
      <c r="F536" s="119"/>
    </row>
    <row r="537" spans="3:6" x14ac:dyDescent="0.2">
      <c r="C537" s="120"/>
      <c r="F537" s="119"/>
    </row>
    <row r="538" spans="3:6" x14ac:dyDescent="0.2">
      <c r="C538" s="120"/>
      <c r="F538" s="119"/>
    </row>
    <row r="539" spans="3:6" x14ac:dyDescent="0.2">
      <c r="C539" s="120"/>
      <c r="F539" s="119"/>
    </row>
    <row r="540" spans="3:6" x14ac:dyDescent="0.2">
      <c r="C540" s="120"/>
      <c r="F540" s="119"/>
    </row>
    <row r="541" spans="3:6" x14ac:dyDescent="0.2">
      <c r="C541" s="120"/>
      <c r="F541" s="119"/>
    </row>
    <row r="542" spans="3:6" x14ac:dyDescent="0.2">
      <c r="C542" s="120"/>
      <c r="F542" s="119"/>
    </row>
    <row r="543" spans="3:6" x14ac:dyDescent="0.2">
      <c r="C543" s="120"/>
      <c r="F543" s="119"/>
    </row>
    <row r="544" spans="3:6" x14ac:dyDescent="0.2">
      <c r="C544" s="120"/>
      <c r="F544" s="119"/>
    </row>
    <row r="545" spans="3:6" x14ac:dyDescent="0.2">
      <c r="C545" s="120"/>
      <c r="F545" s="119"/>
    </row>
    <row r="546" spans="3:6" x14ac:dyDescent="0.2">
      <c r="C546" s="120"/>
      <c r="F546" s="119"/>
    </row>
    <row r="547" spans="3:6" x14ac:dyDescent="0.2">
      <c r="C547" s="120"/>
      <c r="F547" s="119"/>
    </row>
    <row r="548" spans="3:6" x14ac:dyDescent="0.2">
      <c r="C548" s="120"/>
      <c r="F548" s="119"/>
    </row>
    <row r="549" spans="3:6" x14ac:dyDescent="0.2">
      <c r="C549" s="120"/>
      <c r="F549" s="119"/>
    </row>
    <row r="550" spans="3:6" x14ac:dyDescent="0.2">
      <c r="C550" s="120"/>
      <c r="F550" s="119"/>
    </row>
    <row r="551" spans="3:6" x14ac:dyDescent="0.2">
      <c r="C551" s="120"/>
      <c r="F551" s="119"/>
    </row>
    <row r="552" spans="3:6" x14ac:dyDescent="0.2">
      <c r="C552" s="120"/>
      <c r="F552" s="119"/>
    </row>
    <row r="553" spans="3:6" x14ac:dyDescent="0.2">
      <c r="C553" s="120"/>
      <c r="F553" s="119"/>
    </row>
    <row r="554" spans="3:6" x14ac:dyDescent="0.2">
      <c r="C554" s="120"/>
      <c r="F554" s="119"/>
    </row>
    <row r="555" spans="3:6" x14ac:dyDescent="0.2">
      <c r="C555" s="120"/>
      <c r="F555" s="119"/>
    </row>
    <row r="556" spans="3:6" x14ac:dyDescent="0.2">
      <c r="C556" s="120"/>
      <c r="F556" s="119"/>
    </row>
    <row r="557" spans="3:6" x14ac:dyDescent="0.2">
      <c r="C557" s="120"/>
      <c r="F557" s="119"/>
    </row>
    <row r="558" spans="3:6" x14ac:dyDescent="0.2">
      <c r="C558" s="120"/>
      <c r="F558" s="119"/>
    </row>
    <row r="559" spans="3:6" x14ac:dyDescent="0.2">
      <c r="C559" s="120"/>
      <c r="F559" s="119"/>
    </row>
    <row r="560" spans="3:6" x14ac:dyDescent="0.2">
      <c r="C560" s="120"/>
      <c r="F560" s="119"/>
    </row>
    <row r="561" spans="3:6" x14ac:dyDescent="0.2">
      <c r="C561" s="120"/>
      <c r="F561" s="119"/>
    </row>
    <row r="562" spans="3:6" x14ac:dyDescent="0.2">
      <c r="C562" s="120"/>
      <c r="F562" s="119"/>
    </row>
    <row r="563" spans="3:6" x14ac:dyDescent="0.2">
      <c r="C563" s="120"/>
      <c r="F563" s="119"/>
    </row>
    <row r="564" spans="3:6" x14ac:dyDescent="0.2">
      <c r="C564" s="120"/>
      <c r="F564" s="119"/>
    </row>
    <row r="565" spans="3:6" x14ac:dyDescent="0.2">
      <c r="C565" s="120"/>
      <c r="F565" s="119"/>
    </row>
    <row r="566" spans="3:6" x14ac:dyDescent="0.2">
      <c r="C566" s="120"/>
      <c r="F566" s="119"/>
    </row>
    <row r="567" spans="3:6" x14ac:dyDescent="0.2">
      <c r="C567" s="120"/>
      <c r="F567" s="119"/>
    </row>
    <row r="568" spans="3:6" x14ac:dyDescent="0.2">
      <c r="C568" s="120"/>
      <c r="F568" s="119"/>
    </row>
    <row r="569" spans="3:6" x14ac:dyDescent="0.2">
      <c r="C569" s="120"/>
      <c r="F569" s="119"/>
    </row>
    <row r="570" spans="3:6" x14ac:dyDescent="0.2">
      <c r="C570" s="120"/>
      <c r="F570" s="119"/>
    </row>
    <row r="571" spans="3:6" x14ac:dyDescent="0.2">
      <c r="C571" s="120"/>
      <c r="F571" s="119"/>
    </row>
    <row r="572" spans="3:6" x14ac:dyDescent="0.2">
      <c r="C572" s="120"/>
      <c r="F572" s="119"/>
    </row>
    <row r="573" spans="3:6" x14ac:dyDescent="0.2">
      <c r="C573" s="120"/>
      <c r="F573" s="119"/>
    </row>
    <row r="574" spans="3:6" x14ac:dyDescent="0.2">
      <c r="C574" s="120"/>
      <c r="F574" s="119"/>
    </row>
    <row r="575" spans="3:6" x14ac:dyDescent="0.2">
      <c r="C575" s="120"/>
      <c r="F575" s="119"/>
    </row>
    <row r="576" spans="3:6" x14ac:dyDescent="0.2">
      <c r="C576" s="120"/>
      <c r="F576" s="119"/>
    </row>
    <row r="577" spans="3:6" x14ac:dyDescent="0.2">
      <c r="C577" s="120"/>
      <c r="F577" s="119"/>
    </row>
    <row r="578" spans="3:6" x14ac:dyDescent="0.2">
      <c r="C578" s="120"/>
      <c r="F578" s="119"/>
    </row>
    <row r="579" spans="3:6" x14ac:dyDescent="0.2">
      <c r="C579" s="120"/>
      <c r="F579" s="119"/>
    </row>
    <row r="580" spans="3:6" x14ac:dyDescent="0.2">
      <c r="C580" s="120"/>
      <c r="F580" s="119"/>
    </row>
    <row r="581" spans="3:6" x14ac:dyDescent="0.2">
      <c r="C581" s="120"/>
      <c r="F581" s="119"/>
    </row>
    <row r="582" spans="3:6" x14ac:dyDescent="0.2">
      <c r="C582" s="120"/>
      <c r="F582" s="119"/>
    </row>
    <row r="583" spans="3:6" x14ac:dyDescent="0.2">
      <c r="C583" s="120"/>
      <c r="F583" s="119"/>
    </row>
    <row r="584" spans="3:6" x14ac:dyDescent="0.2">
      <c r="C584" s="120"/>
      <c r="F584" s="119"/>
    </row>
    <row r="585" spans="3:6" x14ac:dyDescent="0.2">
      <c r="C585" s="120"/>
      <c r="F585" s="119"/>
    </row>
    <row r="586" spans="3:6" x14ac:dyDescent="0.2">
      <c r="C586" s="120"/>
      <c r="F586" s="119"/>
    </row>
    <row r="587" spans="3:6" x14ac:dyDescent="0.2">
      <c r="C587" s="120"/>
      <c r="F587" s="119"/>
    </row>
    <row r="588" spans="3:6" x14ac:dyDescent="0.2">
      <c r="C588" s="120"/>
      <c r="F588" s="119"/>
    </row>
    <row r="589" spans="3:6" x14ac:dyDescent="0.2">
      <c r="C589" s="120"/>
      <c r="F589" s="119"/>
    </row>
    <row r="590" spans="3:6" x14ac:dyDescent="0.2">
      <c r="C590" s="120"/>
      <c r="F590" s="119"/>
    </row>
    <row r="591" spans="3:6" x14ac:dyDescent="0.2">
      <c r="C591" s="120"/>
      <c r="F591" s="119"/>
    </row>
    <row r="592" spans="3:6" x14ac:dyDescent="0.2">
      <c r="C592" s="120"/>
      <c r="F592" s="119"/>
    </row>
    <row r="593" spans="3:6" x14ac:dyDescent="0.2">
      <c r="C593" s="120"/>
      <c r="F593" s="119"/>
    </row>
    <row r="594" spans="3:6" x14ac:dyDescent="0.2">
      <c r="C594" s="120"/>
      <c r="F594" s="119"/>
    </row>
    <row r="595" spans="3:6" x14ac:dyDescent="0.2">
      <c r="C595" s="120"/>
      <c r="F595" s="119"/>
    </row>
    <row r="596" spans="3:6" x14ac:dyDescent="0.2">
      <c r="C596" s="120"/>
      <c r="F596" s="119"/>
    </row>
    <row r="597" spans="3:6" x14ac:dyDescent="0.2">
      <c r="C597" s="120"/>
      <c r="F597" s="119"/>
    </row>
    <row r="598" spans="3:6" x14ac:dyDescent="0.2">
      <c r="C598" s="120"/>
      <c r="F598" s="119"/>
    </row>
    <row r="599" spans="3:6" x14ac:dyDescent="0.2">
      <c r="C599" s="120"/>
      <c r="F599" s="119"/>
    </row>
    <row r="600" spans="3:6" x14ac:dyDescent="0.2">
      <c r="C600" s="120"/>
      <c r="F600" s="119"/>
    </row>
    <row r="601" spans="3:6" x14ac:dyDescent="0.2">
      <c r="C601" s="120"/>
      <c r="F601" s="119"/>
    </row>
    <row r="602" spans="3:6" x14ac:dyDescent="0.2">
      <c r="C602" s="120"/>
      <c r="F602" s="119"/>
    </row>
    <row r="603" spans="3:6" x14ac:dyDescent="0.2">
      <c r="C603" s="120"/>
      <c r="F603" s="119"/>
    </row>
    <row r="604" spans="3:6" x14ac:dyDescent="0.2">
      <c r="C604" s="120"/>
      <c r="F604" s="119"/>
    </row>
    <row r="605" spans="3:6" x14ac:dyDescent="0.2">
      <c r="C605" s="120"/>
      <c r="F605" s="119"/>
    </row>
    <row r="606" spans="3:6" x14ac:dyDescent="0.2">
      <c r="C606" s="120"/>
      <c r="F606" s="119"/>
    </row>
    <row r="607" spans="3:6" x14ac:dyDescent="0.2">
      <c r="C607" s="120"/>
      <c r="F607" s="119"/>
    </row>
    <row r="608" spans="3:6" x14ac:dyDescent="0.2">
      <c r="C608" s="120"/>
      <c r="F608" s="119"/>
    </row>
    <row r="609" spans="3:6" x14ac:dyDescent="0.2">
      <c r="C609" s="120"/>
      <c r="F609" s="119"/>
    </row>
    <row r="610" spans="3:6" x14ac:dyDescent="0.2">
      <c r="C610" s="120"/>
      <c r="F610" s="119"/>
    </row>
    <row r="611" spans="3:6" x14ac:dyDescent="0.2">
      <c r="C611" s="120"/>
      <c r="F611" s="119"/>
    </row>
    <row r="612" spans="3:6" x14ac:dyDescent="0.2">
      <c r="C612" s="120"/>
      <c r="F612" s="119"/>
    </row>
    <row r="613" spans="3:6" x14ac:dyDescent="0.2">
      <c r="C613" s="120"/>
      <c r="F613" s="119"/>
    </row>
    <row r="614" spans="3:6" x14ac:dyDescent="0.2">
      <c r="C614" s="120"/>
      <c r="F614" s="119"/>
    </row>
    <row r="615" spans="3:6" x14ac:dyDescent="0.2">
      <c r="C615" s="120"/>
      <c r="F615" s="119"/>
    </row>
    <row r="616" spans="3:6" x14ac:dyDescent="0.2">
      <c r="C616" s="120"/>
      <c r="F616" s="119"/>
    </row>
    <row r="617" spans="3:6" x14ac:dyDescent="0.2">
      <c r="C617" s="120"/>
      <c r="F617" s="119"/>
    </row>
    <row r="618" spans="3:6" x14ac:dyDescent="0.2">
      <c r="C618" s="120"/>
      <c r="F618" s="119"/>
    </row>
    <row r="619" spans="3:6" x14ac:dyDescent="0.2">
      <c r="C619" s="120"/>
      <c r="F619" s="119"/>
    </row>
    <row r="620" spans="3:6" x14ac:dyDescent="0.2">
      <c r="C620" s="120"/>
      <c r="F620" s="119"/>
    </row>
    <row r="621" spans="3:6" x14ac:dyDescent="0.2">
      <c r="C621" s="120"/>
      <c r="F621" s="119"/>
    </row>
    <row r="622" spans="3:6" x14ac:dyDescent="0.2">
      <c r="C622" s="120"/>
      <c r="F622" s="119"/>
    </row>
    <row r="623" spans="3:6" x14ac:dyDescent="0.2">
      <c r="C623" s="120"/>
      <c r="F623" s="119"/>
    </row>
    <row r="624" spans="3:6" x14ac:dyDescent="0.2">
      <c r="C624" s="120"/>
      <c r="F624" s="119"/>
    </row>
    <row r="625" spans="3:6" x14ac:dyDescent="0.2">
      <c r="C625" s="120"/>
      <c r="F625" s="119"/>
    </row>
    <row r="626" spans="3:6" x14ac:dyDescent="0.2">
      <c r="C626" s="120"/>
      <c r="F626" s="119"/>
    </row>
    <row r="627" spans="3:6" x14ac:dyDescent="0.2">
      <c r="C627" s="120"/>
      <c r="F627" s="119"/>
    </row>
    <row r="628" spans="3:6" x14ac:dyDescent="0.2">
      <c r="C628" s="120"/>
      <c r="F628" s="119"/>
    </row>
    <row r="629" spans="3:6" x14ac:dyDescent="0.2">
      <c r="C629" s="120"/>
      <c r="F629" s="119"/>
    </row>
    <row r="630" spans="3:6" x14ac:dyDescent="0.2">
      <c r="C630" s="120"/>
      <c r="F630" s="119"/>
    </row>
    <row r="631" spans="3:6" x14ac:dyDescent="0.2">
      <c r="C631" s="120"/>
      <c r="F631" s="119"/>
    </row>
    <row r="632" spans="3:6" x14ac:dyDescent="0.2">
      <c r="C632" s="120"/>
      <c r="F632" s="119"/>
    </row>
    <row r="633" spans="3:6" x14ac:dyDescent="0.2">
      <c r="C633" s="120"/>
      <c r="F633" s="119"/>
    </row>
    <row r="634" spans="3:6" x14ac:dyDescent="0.2">
      <c r="C634" s="120"/>
      <c r="F634" s="119"/>
    </row>
    <row r="635" spans="3:6" x14ac:dyDescent="0.2">
      <c r="C635" s="120"/>
      <c r="F635" s="119"/>
    </row>
    <row r="636" spans="3:6" x14ac:dyDescent="0.2">
      <c r="C636" s="120"/>
      <c r="F636" s="119"/>
    </row>
    <row r="637" spans="3:6" x14ac:dyDescent="0.2">
      <c r="C637" s="120"/>
      <c r="F637" s="119"/>
    </row>
    <row r="638" spans="3:6" x14ac:dyDescent="0.2">
      <c r="C638" s="120"/>
      <c r="F638" s="119"/>
    </row>
    <row r="639" spans="3:6" x14ac:dyDescent="0.2">
      <c r="C639" s="120"/>
      <c r="F639" s="119"/>
    </row>
    <row r="640" spans="3:6" x14ac:dyDescent="0.2">
      <c r="C640" s="120"/>
      <c r="F640" s="119"/>
    </row>
    <row r="641" spans="3:6" x14ac:dyDescent="0.2">
      <c r="C641" s="120"/>
      <c r="F641" s="119"/>
    </row>
    <row r="642" spans="3:6" x14ac:dyDescent="0.2">
      <c r="C642" s="120"/>
      <c r="F642" s="119"/>
    </row>
    <row r="643" spans="3:6" x14ac:dyDescent="0.2">
      <c r="C643" s="120"/>
      <c r="F643" s="119"/>
    </row>
    <row r="644" spans="3:6" x14ac:dyDescent="0.2">
      <c r="C644" s="120"/>
      <c r="F644" s="119"/>
    </row>
    <row r="645" spans="3:6" x14ac:dyDescent="0.2">
      <c r="C645" s="120"/>
      <c r="F645" s="119"/>
    </row>
    <row r="646" spans="3:6" x14ac:dyDescent="0.2">
      <c r="C646" s="120"/>
      <c r="F646" s="119"/>
    </row>
    <row r="647" spans="3:6" x14ac:dyDescent="0.2">
      <c r="C647" s="120"/>
      <c r="F647" s="119"/>
    </row>
    <row r="648" spans="3:6" x14ac:dyDescent="0.2">
      <c r="C648" s="120"/>
      <c r="F648" s="119"/>
    </row>
    <row r="649" spans="3:6" x14ac:dyDescent="0.2">
      <c r="C649" s="120"/>
      <c r="F649" s="119"/>
    </row>
    <row r="650" spans="3:6" x14ac:dyDescent="0.2">
      <c r="C650" s="120"/>
      <c r="F650" s="119"/>
    </row>
    <row r="651" spans="3:6" x14ac:dyDescent="0.2">
      <c r="C651" s="120"/>
      <c r="F651" s="119"/>
    </row>
    <row r="652" spans="3:6" x14ac:dyDescent="0.2">
      <c r="C652" s="120"/>
      <c r="F652" s="119"/>
    </row>
    <row r="653" spans="3:6" x14ac:dyDescent="0.2">
      <c r="C653" s="120"/>
      <c r="F653" s="119"/>
    </row>
    <row r="654" spans="3:6" x14ac:dyDescent="0.2">
      <c r="C654" s="120"/>
      <c r="F654" s="119"/>
    </row>
    <row r="655" spans="3:6" x14ac:dyDescent="0.2">
      <c r="C655" s="120"/>
      <c r="F655" s="119"/>
    </row>
    <row r="656" spans="3:6" x14ac:dyDescent="0.2">
      <c r="C656" s="120"/>
      <c r="F656" s="119"/>
    </row>
    <row r="657" spans="3:6" x14ac:dyDescent="0.2">
      <c r="C657" s="120"/>
      <c r="F657" s="119"/>
    </row>
    <row r="658" spans="3:6" x14ac:dyDescent="0.2">
      <c r="C658" s="120"/>
      <c r="F658" s="119"/>
    </row>
    <row r="659" spans="3:6" x14ac:dyDescent="0.2">
      <c r="C659" s="120"/>
      <c r="F659" s="119"/>
    </row>
    <row r="660" spans="3:6" x14ac:dyDescent="0.2">
      <c r="C660" s="120"/>
      <c r="F660" s="119"/>
    </row>
    <row r="661" spans="3:6" x14ac:dyDescent="0.2">
      <c r="C661" s="120"/>
      <c r="F661" s="119"/>
    </row>
    <row r="662" spans="3:6" x14ac:dyDescent="0.2">
      <c r="C662" s="120"/>
      <c r="F662" s="119"/>
    </row>
    <row r="663" spans="3:6" x14ac:dyDescent="0.2">
      <c r="C663" s="120"/>
      <c r="F663" s="119"/>
    </row>
    <row r="664" spans="3:6" x14ac:dyDescent="0.2">
      <c r="C664" s="120"/>
      <c r="F664" s="119"/>
    </row>
    <row r="665" spans="3:6" x14ac:dyDescent="0.2">
      <c r="C665" s="120"/>
      <c r="F665" s="119"/>
    </row>
    <row r="666" spans="3:6" x14ac:dyDescent="0.2">
      <c r="C666" s="120"/>
      <c r="F666" s="119"/>
    </row>
    <row r="667" spans="3:6" x14ac:dyDescent="0.2">
      <c r="C667" s="120"/>
      <c r="F667" s="119"/>
    </row>
    <row r="668" spans="3:6" x14ac:dyDescent="0.2">
      <c r="C668" s="120"/>
      <c r="F668" s="119"/>
    </row>
    <row r="669" spans="3:6" x14ac:dyDescent="0.2">
      <c r="C669" s="120"/>
      <c r="F669" s="119"/>
    </row>
    <row r="670" spans="3:6" x14ac:dyDescent="0.2">
      <c r="C670" s="120"/>
      <c r="F670" s="119"/>
    </row>
    <row r="671" spans="3:6" x14ac:dyDescent="0.2">
      <c r="C671" s="120"/>
      <c r="F671" s="119"/>
    </row>
    <row r="672" spans="3:6" x14ac:dyDescent="0.2">
      <c r="C672" s="120"/>
      <c r="F672" s="119"/>
    </row>
    <row r="673" spans="3:6" x14ac:dyDescent="0.2">
      <c r="C673" s="120"/>
      <c r="F673" s="119"/>
    </row>
    <row r="674" spans="3:6" x14ac:dyDescent="0.2">
      <c r="C674" s="120"/>
      <c r="F674" s="119"/>
    </row>
    <row r="675" spans="3:6" x14ac:dyDescent="0.2">
      <c r="C675" s="120"/>
      <c r="F675" s="119"/>
    </row>
    <row r="676" spans="3:6" x14ac:dyDescent="0.2">
      <c r="C676" s="120"/>
      <c r="F676" s="119"/>
    </row>
    <row r="677" spans="3:6" x14ac:dyDescent="0.2">
      <c r="C677" s="120"/>
      <c r="F677" s="119"/>
    </row>
    <row r="678" spans="3:6" x14ac:dyDescent="0.2">
      <c r="C678" s="120"/>
      <c r="F678" s="119"/>
    </row>
    <row r="679" spans="3:6" x14ac:dyDescent="0.2">
      <c r="C679" s="120"/>
      <c r="F679" s="119"/>
    </row>
    <row r="680" spans="3:6" x14ac:dyDescent="0.2">
      <c r="C680" s="120"/>
      <c r="F680" s="119"/>
    </row>
    <row r="681" spans="3:6" x14ac:dyDescent="0.2">
      <c r="C681" s="120"/>
      <c r="F681" s="119"/>
    </row>
    <row r="682" spans="3:6" x14ac:dyDescent="0.2">
      <c r="C682" s="120"/>
      <c r="F682" s="119"/>
    </row>
    <row r="683" spans="3:6" x14ac:dyDescent="0.2">
      <c r="C683" s="120"/>
      <c r="F683" s="119"/>
    </row>
    <row r="684" spans="3:6" x14ac:dyDescent="0.2">
      <c r="C684" s="120"/>
      <c r="F684" s="119"/>
    </row>
    <row r="685" spans="3:6" x14ac:dyDescent="0.2">
      <c r="C685" s="120"/>
      <c r="F685" s="119"/>
    </row>
    <row r="686" spans="3:6" x14ac:dyDescent="0.2">
      <c r="C686" s="120"/>
      <c r="F686" s="119"/>
    </row>
    <row r="687" spans="3:6" x14ac:dyDescent="0.2">
      <c r="C687" s="120"/>
      <c r="F687" s="119"/>
    </row>
    <row r="688" spans="3:6" x14ac:dyDescent="0.2">
      <c r="C688" s="120"/>
      <c r="F688" s="119"/>
    </row>
    <row r="689" spans="3:6" x14ac:dyDescent="0.2">
      <c r="C689" s="120"/>
      <c r="F689" s="119"/>
    </row>
    <row r="690" spans="3:6" x14ac:dyDescent="0.2">
      <c r="C690" s="120"/>
    </row>
    <row r="691" spans="3:6" x14ac:dyDescent="0.2">
      <c r="C691" s="120"/>
    </row>
    <row r="692" spans="3:6" x14ac:dyDescent="0.2">
      <c r="C692" s="120"/>
    </row>
    <row r="693" spans="3:6" x14ac:dyDescent="0.2">
      <c r="C693" s="120"/>
    </row>
    <row r="694" spans="3:6" x14ac:dyDescent="0.2">
      <c r="C694" s="120"/>
    </row>
    <row r="695" spans="3:6" x14ac:dyDescent="0.2">
      <c r="C695" s="120"/>
    </row>
    <row r="696" spans="3:6" x14ac:dyDescent="0.2">
      <c r="C696" s="120"/>
    </row>
    <row r="697" spans="3:6" x14ac:dyDescent="0.2">
      <c r="C697" s="120"/>
    </row>
    <row r="698" spans="3:6" x14ac:dyDescent="0.2">
      <c r="C698" s="120"/>
    </row>
    <row r="699" spans="3:6" x14ac:dyDescent="0.2">
      <c r="C699" s="120"/>
    </row>
    <row r="700" spans="3:6" x14ac:dyDescent="0.2">
      <c r="C700" s="120"/>
    </row>
    <row r="701" spans="3:6" x14ac:dyDescent="0.2">
      <c r="C701" s="120"/>
    </row>
    <row r="702" spans="3:6" x14ac:dyDescent="0.2">
      <c r="C702" s="120"/>
    </row>
    <row r="703" spans="3:6" x14ac:dyDescent="0.2">
      <c r="C703" s="120"/>
    </row>
    <row r="704" spans="3:6" x14ac:dyDescent="0.2">
      <c r="C704" s="120"/>
    </row>
    <row r="705" spans="3:3" x14ac:dyDescent="0.2">
      <c r="C705" s="120"/>
    </row>
    <row r="706" spans="3:3" x14ac:dyDescent="0.2">
      <c r="C706" s="120"/>
    </row>
    <row r="707" spans="3:3" x14ac:dyDescent="0.2">
      <c r="C707" s="120"/>
    </row>
    <row r="708" spans="3:3" x14ac:dyDescent="0.2">
      <c r="C708" s="120"/>
    </row>
    <row r="709" spans="3:3" x14ac:dyDescent="0.2">
      <c r="C709" s="120"/>
    </row>
    <row r="710" spans="3:3" x14ac:dyDescent="0.2">
      <c r="C710" s="120"/>
    </row>
    <row r="711" spans="3:3" x14ac:dyDescent="0.2">
      <c r="C711" s="120"/>
    </row>
    <row r="712" spans="3:3" x14ac:dyDescent="0.2">
      <c r="C712" s="120"/>
    </row>
    <row r="713" spans="3:3" x14ac:dyDescent="0.2">
      <c r="C713" s="120"/>
    </row>
    <row r="714" spans="3:3" x14ac:dyDescent="0.2">
      <c r="C714" s="120"/>
    </row>
    <row r="715" spans="3:3" x14ac:dyDescent="0.2">
      <c r="C715" s="120"/>
    </row>
    <row r="716" spans="3:3" x14ac:dyDescent="0.2">
      <c r="C716" s="120"/>
    </row>
    <row r="717" spans="3:3" x14ac:dyDescent="0.2">
      <c r="C717" s="120"/>
    </row>
    <row r="718" spans="3:3" x14ac:dyDescent="0.2">
      <c r="C718" s="120"/>
    </row>
    <row r="719" spans="3:3" x14ac:dyDescent="0.2">
      <c r="C719" s="120"/>
    </row>
  </sheetData>
  <sheetProtection algorithmName="SHA-512" hashValue="dx4XHbty0gTAkIn74UTt1t3xFqXe97AZQBo5+y8YvmGRBqaUwmaNm5ex70ffZqPWTz9W/Zgv0dOpuXUz3w3L9A==" saltValue="LFWkLjtW9J0s6AmLqMwW2Q==" spinCount="100000" sheet="1" objects="1" scenarios="1"/>
  <mergeCells count="40">
    <mergeCell ref="A292:G292"/>
    <mergeCell ref="A293:D293"/>
    <mergeCell ref="A294:J294"/>
    <mergeCell ref="A295:J295"/>
    <mergeCell ref="A296:J296"/>
    <mergeCell ref="A297:J297"/>
    <mergeCell ref="A19:J19"/>
    <mergeCell ref="A21:A22"/>
    <mergeCell ref="B21:B22"/>
    <mergeCell ref="C21:C22"/>
    <mergeCell ref="D21:D22"/>
    <mergeCell ref="E21:E22"/>
    <mergeCell ref="F21:F22"/>
    <mergeCell ref="G21:H21"/>
    <mergeCell ref="I21:J21"/>
    <mergeCell ref="A15:B15"/>
    <mergeCell ref="A16:B16"/>
    <mergeCell ref="C16:J16"/>
    <mergeCell ref="A17:B17"/>
    <mergeCell ref="C17:J17"/>
    <mergeCell ref="A18:J18"/>
    <mergeCell ref="A12:B12"/>
    <mergeCell ref="C12:J12"/>
    <mergeCell ref="A13:B13"/>
    <mergeCell ref="C13:J13"/>
    <mergeCell ref="A14:B14"/>
    <mergeCell ref="C14:J14"/>
    <mergeCell ref="A9:B9"/>
    <mergeCell ref="C9:J9"/>
    <mergeCell ref="A10:B10"/>
    <mergeCell ref="C10:J10"/>
    <mergeCell ref="A11:B11"/>
    <mergeCell ref="C11:J11"/>
    <mergeCell ref="A1:H2"/>
    <mergeCell ref="I1:J8"/>
    <mergeCell ref="A3:H3"/>
    <mergeCell ref="A4:H4"/>
    <mergeCell ref="A5:H5"/>
    <mergeCell ref="A6:H6"/>
    <mergeCell ref="A7:H8"/>
  </mergeCells>
  <conditionalFormatting sqref="J1:J1048576">
    <cfRule type="containsText" dxfId="0" priority="1" operator="containsText" text="NÃO ATENDE">
      <formula>NOT(ISERROR(SEARCH("NÃO ATENDE",J1)))</formula>
    </cfRule>
  </conditionalFormatting>
  <printOptions horizontalCentered="1"/>
  <pageMargins left="0.59055118110236227" right="0.59055118110236227" top="0.59055118110236227" bottom="0.59055118110236227" header="0" footer="0"/>
  <pageSetup paperSize="9" scale="46" fitToHeight="0" orientation="portrait" horizontalDpi="4294967295" verticalDpi="300" r:id="rId1"/>
  <headerFooter alignWithMargins="0">
    <oddFooter>Página &amp;P de &amp;N</oddFooter>
  </headerFooter>
  <drawing r:id="rId2"/>
  <legacyDrawing r:id="rId3"/>
  <oleObjects>
    <mc:AlternateContent xmlns:mc="http://schemas.openxmlformats.org/markup-compatibility/2006">
      <mc:Choice Requires="x14">
        <oleObject progId="Paint.Picture" shapeId="1025" r:id="rId4">
          <objectPr defaultSize="0" autoPict="0" r:id="rId5">
            <anchor moveWithCells="1">
              <from>
                <xdr:col>8</xdr:col>
                <xdr:colOff>361950</xdr:colOff>
                <xdr:row>0</xdr:row>
                <xdr:rowOff>114300</xdr:rowOff>
              </from>
              <to>
                <xdr:col>9</xdr:col>
                <xdr:colOff>838200</xdr:colOff>
                <xdr:row>7</xdr:row>
                <xdr:rowOff>104775</xdr:rowOff>
              </to>
            </anchor>
          </objectPr>
        </oleObject>
      </mc:Choice>
      <mc:Fallback>
        <oleObject progId="Paint.Picture"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2</vt:i4>
      </vt:variant>
    </vt:vector>
  </HeadingPairs>
  <TitlesOfParts>
    <vt:vector size="3" baseType="lpstr">
      <vt:lpstr>ORÇAMENTO</vt:lpstr>
      <vt:lpstr>ORÇAMENTO!Area_de_impressao</vt:lpstr>
      <vt:lpstr>ORÇAMENTO!Print_Area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EGENHARIA</dc:creator>
  <cp:lastModifiedBy>EGENHARIA</cp:lastModifiedBy>
  <dcterms:created xsi:type="dcterms:W3CDTF">2020-05-04T13:40:09Z</dcterms:created>
  <dcterms:modified xsi:type="dcterms:W3CDTF">2020-05-04T13:45:20Z</dcterms:modified>
</cp:coreProperties>
</file>