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fileserver\Planejamento\ENGENHARIA\#01 PROJETOS EM ANDAMENTO\PRAÇA ARTHUR SOARES\#LICITAÇÃO\ANEXO IV\"/>
    </mc:Choice>
  </mc:AlternateContent>
  <bookViews>
    <workbookView xWindow="0" yWindow="0" windowWidth="20490" windowHeight="7155" tabRatio="702" firstSheet="2" activeTab="2"/>
  </bookViews>
  <sheets>
    <sheet name="15ª Medição (2)" sheetId="48" state="hidden" r:id="rId1"/>
    <sheet name="1ª a 15ª Med" sheetId="47" state="hidden" r:id="rId2"/>
    <sheet name="ORÇAMENTO" sheetId="71" r:id="rId3"/>
  </sheets>
  <externalReferences>
    <externalReference r:id="rId4"/>
  </externalReferences>
  <definedNames>
    <definedName name="AFORMA">#REF!</definedName>
    <definedName name="_xlnm.Print_Area" localSheetId="0">'15ª Medição (2)'!$A$1:$P$110</definedName>
    <definedName name="_xlnm.Print_Area" localSheetId="1">'1ª a 15ª Med'!$A$1:$P$110</definedName>
    <definedName name="_xlnm.Print_Area" localSheetId="2">ORÇAMENTO!$A$1:$J$57</definedName>
    <definedName name="BDI">#REF!</definedName>
    <definedName name="BDI_IOPES">#REF!</definedName>
    <definedName name="cpuu">#REF!</definedName>
    <definedName name="indicebdi">[1]PLANILHA!$B$7</definedName>
    <definedName name="indicels">[1]PLANILHA!$B$6</definedName>
    <definedName name="LEIS_SOCIAIS">#REF!</definedName>
    <definedName name="ls">#REF!</definedName>
    <definedName name="MDC">#REF!</definedName>
    <definedName name="orça">ORÇAMENTO!$1:$1048576</definedName>
    <definedName name="PBANCO">#REF!</definedName>
    <definedName name="PLED">#REF!</definedName>
    <definedName name="PPOSTE">#REF!</definedName>
    <definedName name="_xlnm.Print_Titles" localSheetId="0">'15ª Medição (2)'!$13:$14</definedName>
    <definedName name="_xlnm.Print_Titles" localSheetId="1">'1ª a 15ª Med'!$13:$14</definedName>
    <definedName name="VOLUMEC">#REF!</definedName>
  </definedNames>
  <calcPr calcId="152511"/>
</workbook>
</file>

<file path=xl/calcChain.xml><?xml version="1.0" encoding="utf-8"?>
<calcChain xmlns="http://schemas.openxmlformats.org/spreadsheetml/2006/main">
  <c r="J53" i="71" l="1"/>
  <c r="J50" i="71"/>
  <c r="J40" i="71"/>
  <c r="J33" i="71"/>
  <c r="J29" i="71"/>
  <c r="J24" i="71"/>
  <c r="J52" i="71"/>
  <c r="J49" i="71"/>
  <c r="J48" i="71"/>
  <c r="J47" i="71"/>
  <c r="J46" i="71"/>
  <c r="J45" i="71"/>
  <c r="J44" i="71"/>
  <c r="J43" i="71"/>
  <c r="J42" i="71"/>
  <c r="J39" i="71"/>
  <c r="J38" i="71"/>
  <c r="J37" i="71"/>
  <c r="J36" i="71"/>
  <c r="J35" i="71"/>
  <c r="J32" i="71"/>
  <c r="J31" i="71"/>
  <c r="J28" i="71"/>
  <c r="J27" i="71"/>
  <c r="J26" i="71"/>
  <c r="J23" i="71"/>
  <c r="J22" i="71"/>
  <c r="J20" i="71"/>
  <c r="J19" i="71"/>
  <c r="J55" i="71" l="1"/>
  <c r="A56" i="71" l="1"/>
  <c r="M108" i="47" l="1"/>
  <c r="H108" i="47"/>
  <c r="M107" i="47"/>
  <c r="M106" i="47"/>
  <c r="K106" i="47"/>
  <c r="H106" i="47"/>
  <c r="E106" i="47"/>
  <c r="Q101" i="47"/>
  <c r="O101" i="47"/>
  <c r="N101" i="47"/>
  <c r="L101" i="47"/>
  <c r="K101" i="47"/>
  <c r="I101" i="47"/>
  <c r="D101" i="47"/>
  <c r="Q100" i="47"/>
  <c r="O100" i="47"/>
  <c r="N100" i="47"/>
  <c r="M100" i="47"/>
  <c r="L100" i="47"/>
  <c r="K100" i="47"/>
  <c r="I100" i="47"/>
  <c r="H100" i="47"/>
  <c r="Q99" i="47"/>
  <c r="O99" i="47"/>
  <c r="N99" i="47"/>
  <c r="M99" i="47"/>
  <c r="L99" i="47"/>
  <c r="K99" i="47"/>
  <c r="I99" i="47"/>
  <c r="H99" i="47"/>
  <c r="Q98" i="47"/>
  <c r="O98" i="47"/>
  <c r="N98" i="47"/>
  <c r="M98" i="47"/>
  <c r="L98" i="47"/>
  <c r="K98" i="47"/>
  <c r="I98" i="47"/>
  <c r="H98" i="47"/>
  <c r="Q97" i="47"/>
  <c r="O97" i="47"/>
  <c r="N97" i="47"/>
  <c r="M97" i="47"/>
  <c r="L97" i="47"/>
  <c r="K97" i="47"/>
  <c r="I97" i="47"/>
  <c r="H97" i="47"/>
  <c r="Q96" i="47"/>
  <c r="O96" i="47"/>
  <c r="N96" i="47"/>
  <c r="M96" i="47"/>
  <c r="L96" i="47"/>
  <c r="K96" i="47"/>
  <c r="I96" i="47"/>
  <c r="H96" i="47"/>
  <c r="Q95" i="47"/>
  <c r="O95" i="47"/>
  <c r="N95" i="47"/>
  <c r="M95" i="47"/>
  <c r="L95" i="47"/>
  <c r="K95" i="47"/>
  <c r="I95" i="47"/>
  <c r="H95" i="47"/>
  <c r="Q94" i="47"/>
  <c r="O94" i="47"/>
  <c r="N94" i="47"/>
  <c r="M94" i="47"/>
  <c r="L94" i="47"/>
  <c r="K94" i="47"/>
  <c r="I94" i="47"/>
  <c r="H94" i="47"/>
  <c r="Q93" i="47"/>
  <c r="O93" i="47"/>
  <c r="N93" i="47"/>
  <c r="M93" i="47"/>
  <c r="L93" i="47"/>
  <c r="K93" i="47"/>
  <c r="I93" i="47"/>
  <c r="H93" i="47"/>
  <c r="Q92" i="47"/>
  <c r="O92" i="47"/>
  <c r="N92" i="47"/>
  <c r="M92" i="47"/>
  <c r="L92" i="47"/>
  <c r="K92" i="47"/>
  <c r="I92" i="47"/>
  <c r="H92" i="47"/>
  <c r="Q91" i="47"/>
  <c r="O91" i="47"/>
  <c r="N91" i="47"/>
  <c r="M91" i="47"/>
  <c r="L91" i="47"/>
  <c r="K91" i="47"/>
  <c r="I91" i="47"/>
  <c r="H91" i="47"/>
  <c r="Q90" i="47"/>
  <c r="O90" i="47"/>
  <c r="N90" i="47"/>
  <c r="M90" i="47"/>
  <c r="L90" i="47"/>
  <c r="K90" i="47"/>
  <c r="I90" i="47"/>
  <c r="H90" i="47"/>
  <c r="Q89" i="47"/>
  <c r="O89" i="47"/>
  <c r="N89" i="47"/>
  <c r="M89" i="47"/>
  <c r="L89" i="47"/>
  <c r="K89" i="47"/>
  <c r="H89" i="47"/>
  <c r="Q88" i="47"/>
  <c r="O88" i="47"/>
  <c r="N88" i="47"/>
  <c r="M88" i="47"/>
  <c r="L88" i="47"/>
  <c r="K88" i="47"/>
  <c r="I88" i="47"/>
  <c r="H88" i="47"/>
  <c r="Q87" i="47"/>
  <c r="O87" i="47"/>
  <c r="N87" i="47"/>
  <c r="M87" i="47"/>
  <c r="L87" i="47"/>
  <c r="K87" i="47"/>
  <c r="I87" i="47"/>
  <c r="H87" i="47"/>
  <c r="Q86" i="47"/>
  <c r="O86" i="47"/>
  <c r="N86" i="47"/>
  <c r="M86" i="47"/>
  <c r="L86" i="47"/>
  <c r="K86" i="47"/>
  <c r="I86" i="47"/>
  <c r="H86" i="47"/>
  <c r="Q85" i="47"/>
  <c r="O85" i="47"/>
  <c r="N85" i="47"/>
  <c r="M85" i="47"/>
  <c r="L85" i="47"/>
  <c r="K85" i="47"/>
  <c r="I85" i="47"/>
  <c r="H85" i="47"/>
  <c r="Q84" i="47"/>
  <c r="O84" i="47"/>
  <c r="N84" i="47"/>
  <c r="M84" i="47"/>
  <c r="L84" i="47"/>
  <c r="K84" i="47"/>
  <c r="I84" i="47"/>
  <c r="H84" i="47"/>
  <c r="Q83" i="47"/>
  <c r="O83" i="47"/>
  <c r="N83" i="47"/>
  <c r="M83" i="47"/>
  <c r="L83" i="47"/>
  <c r="K83" i="47"/>
  <c r="I83" i="47"/>
  <c r="H83" i="47"/>
  <c r="Q82" i="47"/>
  <c r="O82" i="47"/>
  <c r="N82" i="47"/>
  <c r="M82" i="47"/>
  <c r="L82" i="47"/>
  <c r="K82" i="47"/>
  <c r="I82" i="47"/>
  <c r="H82" i="47"/>
  <c r="Q81" i="47"/>
  <c r="O81" i="47"/>
  <c r="N81" i="47"/>
  <c r="M81" i="47"/>
  <c r="L81" i="47"/>
  <c r="K81" i="47"/>
  <c r="I81" i="47"/>
  <c r="H81" i="47"/>
  <c r="Q80" i="47"/>
  <c r="O80" i="47"/>
  <c r="N80" i="47"/>
  <c r="M80" i="47"/>
  <c r="L80" i="47"/>
  <c r="K80" i="47"/>
  <c r="I80" i="47"/>
  <c r="H80" i="47"/>
  <c r="Q79" i="47"/>
  <c r="O79" i="47"/>
  <c r="N79" i="47"/>
  <c r="M79" i="47"/>
  <c r="L79" i="47"/>
  <c r="K79" i="47"/>
  <c r="I79" i="47"/>
  <c r="H79" i="47"/>
  <c r="Q78" i="47"/>
  <c r="O78" i="47"/>
  <c r="N78" i="47"/>
  <c r="M78" i="47"/>
  <c r="L78" i="47"/>
  <c r="K78" i="47"/>
  <c r="I78" i="47"/>
  <c r="H78" i="47"/>
  <c r="Q77" i="47"/>
  <c r="O77" i="47"/>
  <c r="N77" i="47"/>
  <c r="M77" i="47"/>
  <c r="L77" i="47"/>
  <c r="K77" i="47"/>
  <c r="I77" i="47"/>
  <c r="H77" i="47"/>
  <c r="Q76" i="47"/>
  <c r="O76" i="47"/>
  <c r="N76" i="47"/>
  <c r="M76" i="47"/>
  <c r="L76" i="47"/>
  <c r="K76" i="47"/>
  <c r="I76" i="47"/>
  <c r="H76" i="47"/>
  <c r="Q75" i="47"/>
  <c r="O75" i="47"/>
  <c r="N75" i="47"/>
  <c r="M75" i="47"/>
  <c r="L75" i="47"/>
  <c r="K75" i="47"/>
  <c r="I75" i="47"/>
  <c r="H75" i="47"/>
  <c r="Q74" i="47"/>
  <c r="O74" i="47"/>
  <c r="N74" i="47"/>
  <c r="M74" i="47"/>
  <c r="L74" i="47"/>
  <c r="K74" i="47"/>
  <c r="I74" i="47"/>
  <c r="H74" i="47"/>
  <c r="Q73" i="47"/>
  <c r="O73" i="47"/>
  <c r="N73" i="47"/>
  <c r="M73" i="47"/>
  <c r="L73" i="47"/>
  <c r="K73" i="47"/>
  <c r="I73" i="47"/>
  <c r="H73" i="47"/>
  <c r="Q72" i="47"/>
  <c r="O72" i="47"/>
  <c r="N72" i="47"/>
  <c r="L72" i="47"/>
  <c r="K72" i="47"/>
  <c r="J72" i="47"/>
  <c r="I72" i="47"/>
  <c r="H72" i="47"/>
  <c r="Q71" i="47"/>
  <c r="O71" i="47"/>
  <c r="N71" i="47"/>
  <c r="M71" i="47"/>
  <c r="L71" i="47"/>
  <c r="K71" i="47"/>
  <c r="I71" i="47"/>
  <c r="Q70" i="47"/>
  <c r="O70" i="47"/>
  <c r="N70" i="47"/>
  <c r="M70" i="47"/>
  <c r="L70" i="47"/>
  <c r="K70" i="47"/>
  <c r="I70" i="47"/>
  <c r="Q69" i="47"/>
  <c r="O69" i="47"/>
  <c r="N69" i="47"/>
  <c r="M69" i="47"/>
  <c r="L69" i="47"/>
  <c r="K69" i="47"/>
  <c r="I69" i="47"/>
  <c r="Q68" i="47"/>
  <c r="O68" i="47"/>
  <c r="N68" i="47"/>
  <c r="M68" i="47"/>
  <c r="L68" i="47"/>
  <c r="I68" i="47"/>
  <c r="Q67" i="47"/>
  <c r="O67" i="47"/>
  <c r="N67" i="47"/>
  <c r="M67" i="47"/>
  <c r="L67" i="47"/>
  <c r="K67" i="47"/>
  <c r="I67" i="47"/>
  <c r="Q66" i="47"/>
  <c r="O66" i="47"/>
  <c r="N66" i="47"/>
  <c r="M66" i="47"/>
  <c r="L66" i="47"/>
  <c r="I66" i="47"/>
  <c r="Q65" i="47"/>
  <c r="O65" i="47"/>
  <c r="N65" i="47"/>
  <c r="M65" i="47"/>
  <c r="L65" i="47"/>
  <c r="K65" i="47"/>
  <c r="I65" i="47"/>
  <c r="H65" i="47"/>
  <c r="Q64" i="47"/>
  <c r="O64" i="47"/>
  <c r="N64" i="47"/>
  <c r="M64" i="47"/>
  <c r="L64" i="47"/>
  <c r="K64" i="47"/>
  <c r="I64" i="47"/>
  <c r="H64" i="47"/>
  <c r="Q63" i="47"/>
  <c r="O63" i="47"/>
  <c r="N63" i="47"/>
  <c r="M63" i="47"/>
  <c r="L63" i="47"/>
  <c r="K63" i="47"/>
  <c r="I63" i="47"/>
  <c r="H63" i="47"/>
  <c r="Q62" i="47"/>
  <c r="O62" i="47"/>
  <c r="N62" i="47"/>
  <c r="M62" i="47"/>
  <c r="L62" i="47"/>
  <c r="K62" i="47"/>
  <c r="I62" i="47"/>
  <c r="H62" i="47"/>
  <c r="Q61" i="47"/>
  <c r="O61" i="47"/>
  <c r="N61" i="47"/>
  <c r="M61" i="47"/>
  <c r="L61" i="47"/>
  <c r="K61" i="47"/>
  <c r="I61" i="47"/>
  <c r="H61" i="47"/>
  <c r="Q60" i="47"/>
  <c r="O60" i="47"/>
  <c r="N60" i="47"/>
  <c r="M60" i="47"/>
  <c r="L60" i="47"/>
  <c r="K60" i="47"/>
  <c r="I60" i="47"/>
  <c r="H60" i="47"/>
  <c r="Q59" i="47"/>
  <c r="O59" i="47"/>
  <c r="N59" i="47"/>
  <c r="M59" i="47"/>
  <c r="L59" i="47"/>
  <c r="K59" i="47"/>
  <c r="I59" i="47"/>
  <c r="H59" i="47"/>
  <c r="Q58" i="47"/>
  <c r="O58" i="47"/>
  <c r="N58" i="47"/>
  <c r="M58" i="47"/>
  <c r="L58" i="47"/>
  <c r="K58" i="47"/>
  <c r="I58" i="47"/>
  <c r="H58" i="47"/>
  <c r="Q57" i="47"/>
  <c r="O57" i="47"/>
  <c r="N57" i="47"/>
  <c r="M57" i="47"/>
  <c r="L57" i="47"/>
  <c r="K57" i="47"/>
  <c r="I57" i="47"/>
  <c r="H57" i="47"/>
  <c r="Q56" i="47"/>
  <c r="O56" i="47"/>
  <c r="N56" i="47"/>
  <c r="M56" i="47"/>
  <c r="L56" i="47"/>
  <c r="K56" i="47"/>
  <c r="I56" i="47"/>
  <c r="H56" i="47"/>
  <c r="Q55" i="47"/>
  <c r="O55" i="47"/>
  <c r="N55" i="47"/>
  <c r="M55" i="47"/>
  <c r="L55" i="47"/>
  <c r="K55" i="47"/>
  <c r="I55" i="47"/>
  <c r="H55" i="47"/>
  <c r="Q54" i="47"/>
  <c r="O54" i="47"/>
  <c r="N54" i="47"/>
  <c r="M54" i="47"/>
  <c r="L54" i="47"/>
  <c r="K54" i="47"/>
  <c r="I54" i="47"/>
  <c r="H54" i="47"/>
  <c r="Q53" i="47"/>
  <c r="O53" i="47"/>
  <c r="N53" i="47"/>
  <c r="M53" i="47"/>
  <c r="L53" i="47"/>
  <c r="K53" i="47"/>
  <c r="I53" i="47"/>
  <c r="H53" i="47"/>
  <c r="Q52" i="47"/>
  <c r="O52" i="47"/>
  <c r="N52" i="47"/>
  <c r="M52" i="47"/>
  <c r="L52" i="47"/>
  <c r="K52" i="47"/>
  <c r="I52" i="47"/>
  <c r="H52" i="47"/>
  <c r="Q51" i="47"/>
  <c r="O51" i="47"/>
  <c r="N51" i="47"/>
  <c r="M51" i="47"/>
  <c r="L51" i="47"/>
  <c r="K51" i="47"/>
  <c r="I51" i="47"/>
  <c r="H51" i="47"/>
  <c r="Q50" i="47"/>
  <c r="O50" i="47"/>
  <c r="N50" i="47"/>
  <c r="M50" i="47"/>
  <c r="L50" i="47"/>
  <c r="K50" i="47"/>
  <c r="I50" i="47"/>
  <c r="H50" i="47"/>
  <c r="Q49" i="47"/>
  <c r="O49" i="47"/>
  <c r="N49" i="47"/>
  <c r="M49" i="47"/>
  <c r="L49" i="47"/>
  <c r="K49" i="47"/>
  <c r="J49" i="47"/>
  <c r="I49" i="47"/>
  <c r="H49" i="47"/>
  <c r="Q48" i="47"/>
  <c r="O48" i="47"/>
  <c r="N48" i="47"/>
  <c r="M48" i="47"/>
  <c r="L48" i="47"/>
  <c r="K48" i="47"/>
  <c r="I48" i="47"/>
  <c r="H48" i="47"/>
  <c r="Q47" i="47"/>
  <c r="O47" i="47"/>
  <c r="N47" i="47"/>
  <c r="M47" i="47"/>
  <c r="L47" i="47"/>
  <c r="K47" i="47"/>
  <c r="I47" i="47"/>
  <c r="H47" i="47"/>
  <c r="Q46" i="47"/>
  <c r="O46" i="47"/>
  <c r="N46" i="47"/>
  <c r="M46" i="47"/>
  <c r="L46" i="47"/>
  <c r="K46" i="47"/>
  <c r="I46" i="47"/>
  <c r="H46" i="47"/>
  <c r="Q45" i="47"/>
  <c r="O45" i="47"/>
  <c r="N45" i="47"/>
  <c r="M45" i="47"/>
  <c r="L45" i="47"/>
  <c r="K45" i="47"/>
  <c r="I45" i="47"/>
  <c r="H45" i="47"/>
  <c r="Q44" i="47"/>
  <c r="O44" i="47"/>
  <c r="N44" i="47"/>
  <c r="M44" i="47"/>
  <c r="L44" i="47"/>
  <c r="K44" i="47"/>
  <c r="I44" i="47"/>
  <c r="H44" i="47"/>
  <c r="Q43" i="47"/>
  <c r="O43" i="47"/>
  <c r="N43" i="47"/>
  <c r="M43" i="47"/>
  <c r="L43" i="47"/>
  <c r="K43" i="47"/>
  <c r="I43" i="47"/>
  <c r="H43" i="47"/>
  <c r="Q42" i="47"/>
  <c r="O42" i="47"/>
  <c r="N42" i="47"/>
  <c r="M42" i="47"/>
  <c r="L42" i="47"/>
  <c r="K42" i="47"/>
  <c r="I42" i="47"/>
  <c r="H42" i="47"/>
  <c r="Q41" i="47"/>
  <c r="O41" i="47"/>
  <c r="N41" i="47"/>
  <c r="M41" i="47"/>
  <c r="L41" i="47"/>
  <c r="K41" i="47"/>
  <c r="I41" i="47"/>
  <c r="H41" i="47"/>
  <c r="Q40" i="47"/>
  <c r="O40" i="47"/>
  <c r="N40" i="47"/>
  <c r="M40" i="47"/>
  <c r="L40" i="47"/>
  <c r="K40" i="47"/>
  <c r="I40" i="47"/>
  <c r="H40" i="47"/>
  <c r="Q39" i="47"/>
  <c r="O39" i="47"/>
  <c r="N39" i="47"/>
  <c r="M39" i="47"/>
  <c r="L39" i="47"/>
  <c r="K39" i="47"/>
  <c r="I39" i="47"/>
  <c r="H39" i="47"/>
  <c r="Q38" i="47"/>
  <c r="O38" i="47"/>
  <c r="N38" i="47"/>
  <c r="M38" i="47"/>
  <c r="L38" i="47"/>
  <c r="K38" i="47"/>
  <c r="J38" i="47"/>
  <c r="I38" i="47"/>
  <c r="H38" i="47"/>
  <c r="Q37" i="47"/>
  <c r="O37" i="47"/>
  <c r="N37" i="47"/>
  <c r="M37" i="47"/>
  <c r="L37" i="47"/>
  <c r="K37" i="47"/>
  <c r="I37" i="47"/>
  <c r="H37" i="47"/>
  <c r="Q36" i="47"/>
  <c r="O36" i="47"/>
  <c r="N36" i="47"/>
  <c r="M36" i="47"/>
  <c r="L36" i="47"/>
  <c r="K36" i="47"/>
  <c r="I36" i="47"/>
  <c r="H36" i="47"/>
  <c r="Q35" i="47"/>
  <c r="O35" i="47"/>
  <c r="N35" i="47"/>
  <c r="M35" i="47"/>
  <c r="L35" i="47"/>
  <c r="K35" i="47"/>
  <c r="I35" i="47"/>
  <c r="H35" i="47"/>
  <c r="Q34" i="47"/>
  <c r="O34" i="47"/>
  <c r="N34" i="47"/>
  <c r="M34" i="47"/>
  <c r="L34" i="47"/>
  <c r="K34" i="47"/>
  <c r="I34" i="47"/>
  <c r="H34" i="47"/>
  <c r="Q33" i="47"/>
  <c r="O33" i="47"/>
  <c r="N33" i="47"/>
  <c r="M33" i="47"/>
  <c r="L33" i="47"/>
  <c r="K33" i="47"/>
  <c r="J33" i="47"/>
  <c r="I33" i="47"/>
  <c r="H33" i="47"/>
  <c r="Q32" i="47"/>
  <c r="O32" i="47"/>
  <c r="N32" i="47"/>
  <c r="M32" i="47"/>
  <c r="L32" i="47"/>
  <c r="K32" i="47"/>
  <c r="I32" i="47"/>
  <c r="H32" i="47"/>
  <c r="Q31" i="47"/>
  <c r="O31" i="47"/>
  <c r="N31" i="47"/>
  <c r="M31" i="47"/>
  <c r="L31" i="47"/>
  <c r="K31" i="47"/>
  <c r="I31" i="47"/>
  <c r="H31" i="47"/>
  <c r="R30" i="47"/>
  <c r="Q30" i="47"/>
  <c r="O30" i="47"/>
  <c r="N30" i="47"/>
  <c r="M30" i="47"/>
  <c r="L30" i="47"/>
  <c r="K30" i="47"/>
  <c r="I30" i="47"/>
  <c r="H30" i="47"/>
  <c r="Q29" i="47"/>
  <c r="O29" i="47"/>
  <c r="N29" i="47"/>
  <c r="M29" i="47"/>
  <c r="L29" i="47"/>
  <c r="K29" i="47"/>
  <c r="I29" i="47"/>
  <c r="H29" i="47"/>
  <c r="Q28" i="47"/>
  <c r="O28" i="47"/>
  <c r="N28" i="47"/>
  <c r="M28" i="47"/>
  <c r="L28" i="47"/>
  <c r="K28" i="47"/>
  <c r="I28" i="47"/>
  <c r="H28" i="47"/>
  <c r="Q27" i="47"/>
  <c r="O27" i="47"/>
  <c r="N27" i="47"/>
  <c r="M27" i="47"/>
  <c r="L27" i="47"/>
  <c r="K27" i="47"/>
  <c r="I27" i="47"/>
  <c r="H27" i="47"/>
  <c r="Q26" i="47"/>
  <c r="O26" i="47"/>
  <c r="N26" i="47"/>
  <c r="M26" i="47"/>
  <c r="L26" i="47"/>
  <c r="K26" i="47"/>
  <c r="I26" i="47"/>
  <c r="H26" i="47"/>
  <c r="Q25" i="47"/>
  <c r="O25" i="47"/>
  <c r="N25" i="47"/>
  <c r="M25" i="47"/>
  <c r="L25" i="47"/>
  <c r="K25" i="47"/>
  <c r="I25" i="47"/>
  <c r="H25" i="47"/>
  <c r="Q24" i="47"/>
  <c r="O24" i="47"/>
  <c r="N24" i="47"/>
  <c r="M24" i="47"/>
  <c r="L24" i="47"/>
  <c r="K24" i="47"/>
  <c r="I24" i="47"/>
  <c r="H24" i="47"/>
  <c r="Q23" i="47"/>
  <c r="O23" i="47"/>
  <c r="N23" i="47"/>
  <c r="M23" i="47"/>
  <c r="L23" i="47"/>
  <c r="K23" i="47"/>
  <c r="I23" i="47"/>
  <c r="H23" i="47"/>
  <c r="Q22" i="47"/>
  <c r="O22" i="47"/>
  <c r="N22" i="47"/>
  <c r="M22" i="47"/>
  <c r="L22" i="47"/>
  <c r="K22" i="47"/>
  <c r="I22" i="47"/>
  <c r="H22" i="47"/>
  <c r="S21" i="47"/>
  <c r="Q21" i="47"/>
  <c r="O21" i="47"/>
  <c r="N21" i="47"/>
  <c r="M21" i="47"/>
  <c r="L21" i="47"/>
  <c r="K21" i="47"/>
  <c r="I21" i="47"/>
  <c r="H21" i="47"/>
  <c r="Q20" i="47"/>
  <c r="O20" i="47"/>
  <c r="N20" i="47"/>
  <c r="M20" i="47"/>
  <c r="L20" i="47"/>
  <c r="K20" i="47"/>
  <c r="I20" i="47"/>
  <c r="H20" i="47"/>
  <c r="Q19" i="47"/>
  <c r="O19" i="47"/>
  <c r="N19" i="47"/>
  <c r="M19" i="47"/>
  <c r="L19" i="47"/>
  <c r="K19" i="47"/>
  <c r="I19" i="47"/>
  <c r="H19" i="47"/>
  <c r="Q18" i="47"/>
  <c r="O18" i="47"/>
  <c r="N18" i="47"/>
  <c r="M18" i="47"/>
  <c r="L18" i="47"/>
  <c r="K18" i="47"/>
  <c r="I18" i="47"/>
  <c r="H18" i="47"/>
  <c r="Q17" i="47"/>
  <c r="O17" i="47"/>
  <c r="N17" i="47"/>
  <c r="M17" i="47"/>
  <c r="L17" i="47"/>
  <c r="K17" i="47"/>
  <c r="I17" i="47"/>
  <c r="H17" i="47"/>
  <c r="Q16" i="47"/>
  <c r="O16" i="47"/>
  <c r="M16" i="47"/>
  <c r="L16" i="47"/>
  <c r="H16" i="47"/>
  <c r="M108" i="48"/>
  <c r="H108" i="48"/>
  <c r="M107" i="48"/>
  <c r="M106" i="48"/>
  <c r="K106" i="48"/>
  <c r="H106" i="48"/>
  <c r="E106" i="48"/>
  <c r="Q101" i="48"/>
  <c r="O101" i="48"/>
  <c r="N101" i="48"/>
  <c r="L101" i="48"/>
  <c r="K101" i="48"/>
  <c r="I101" i="48"/>
  <c r="H101" i="48"/>
  <c r="D101" i="48"/>
  <c r="Q100" i="48"/>
  <c r="O100" i="48"/>
  <c r="N100" i="48"/>
  <c r="M100" i="48"/>
  <c r="L100" i="48"/>
  <c r="K100" i="48"/>
  <c r="I100" i="48"/>
  <c r="H100" i="48"/>
  <c r="Q99" i="48"/>
  <c r="O99" i="48"/>
  <c r="N99" i="48"/>
  <c r="M99" i="48"/>
  <c r="K99" i="48"/>
  <c r="I99" i="48"/>
  <c r="H99" i="48"/>
  <c r="Q98" i="48"/>
  <c r="O98" i="48"/>
  <c r="N98" i="48"/>
  <c r="M98" i="48"/>
  <c r="L98" i="48"/>
  <c r="K98" i="48"/>
  <c r="I98" i="48"/>
  <c r="H98" i="48"/>
  <c r="Q97" i="48"/>
  <c r="O97" i="48"/>
  <c r="N97" i="48"/>
  <c r="M97" i="48"/>
  <c r="L97" i="48"/>
  <c r="K97" i="48"/>
  <c r="I97" i="48"/>
  <c r="H97" i="48"/>
  <c r="Q96" i="48"/>
  <c r="O96" i="48"/>
  <c r="N96" i="48"/>
  <c r="M96" i="48"/>
  <c r="L96" i="48"/>
  <c r="K96" i="48"/>
  <c r="I96" i="48"/>
  <c r="H96" i="48"/>
  <c r="Q95" i="48"/>
  <c r="O95" i="48"/>
  <c r="N95" i="48"/>
  <c r="M95" i="48"/>
  <c r="L95" i="48"/>
  <c r="K95" i="48"/>
  <c r="I95" i="48"/>
  <c r="H95" i="48"/>
  <c r="Q94" i="48"/>
  <c r="O94" i="48"/>
  <c r="N94" i="48"/>
  <c r="M94" i="48"/>
  <c r="L94" i="48"/>
  <c r="K94" i="48"/>
  <c r="I94" i="48"/>
  <c r="H94" i="48"/>
  <c r="Q93" i="48"/>
  <c r="O93" i="48"/>
  <c r="N93" i="48"/>
  <c r="M93" i="48"/>
  <c r="L93" i="48"/>
  <c r="K93" i="48"/>
  <c r="I93" i="48"/>
  <c r="H93" i="48"/>
  <c r="Q92" i="48"/>
  <c r="O92" i="48"/>
  <c r="N92" i="48"/>
  <c r="M92" i="48"/>
  <c r="L92" i="48"/>
  <c r="K92" i="48"/>
  <c r="I92" i="48"/>
  <c r="H92" i="48"/>
  <c r="Q91" i="48"/>
  <c r="O91" i="48"/>
  <c r="N91" i="48"/>
  <c r="M91" i="48"/>
  <c r="L91" i="48"/>
  <c r="K91" i="48"/>
  <c r="I91" i="48"/>
  <c r="H91" i="48"/>
  <c r="Q90" i="48"/>
  <c r="O90" i="48"/>
  <c r="N90" i="48"/>
  <c r="M90" i="48"/>
  <c r="L90" i="48"/>
  <c r="K90" i="48"/>
  <c r="I90" i="48"/>
  <c r="H90" i="48"/>
  <c r="Q89" i="48"/>
  <c r="O89" i="48"/>
  <c r="N89" i="48"/>
  <c r="M89" i="48"/>
  <c r="L89" i="48"/>
  <c r="K89" i="48"/>
  <c r="H89" i="48"/>
  <c r="Q88" i="48"/>
  <c r="O88" i="48"/>
  <c r="N88" i="48"/>
  <c r="M88" i="48"/>
  <c r="L88" i="48"/>
  <c r="K88" i="48"/>
  <c r="I88" i="48"/>
  <c r="H88" i="48"/>
  <c r="Q87" i="48"/>
  <c r="O87" i="48"/>
  <c r="N87" i="48"/>
  <c r="M87" i="48"/>
  <c r="L87" i="48"/>
  <c r="K87" i="48"/>
  <c r="I87" i="48"/>
  <c r="H87" i="48"/>
  <c r="Q86" i="48"/>
  <c r="O86" i="48"/>
  <c r="N86" i="48"/>
  <c r="M86" i="48"/>
  <c r="L86" i="48"/>
  <c r="K86" i="48"/>
  <c r="I86" i="48"/>
  <c r="H86" i="48"/>
  <c r="Q85" i="48"/>
  <c r="O85" i="48"/>
  <c r="N85" i="48"/>
  <c r="M85" i="48"/>
  <c r="L85" i="48"/>
  <c r="K85" i="48"/>
  <c r="I85" i="48"/>
  <c r="H85" i="48"/>
  <c r="Q84" i="48"/>
  <c r="O84" i="48"/>
  <c r="N84" i="48"/>
  <c r="M84" i="48"/>
  <c r="L84" i="48"/>
  <c r="K84" i="48"/>
  <c r="I84" i="48"/>
  <c r="H84" i="48"/>
  <c r="Q83" i="48"/>
  <c r="O83" i="48"/>
  <c r="N83" i="48"/>
  <c r="M83" i="48"/>
  <c r="L83" i="48"/>
  <c r="K83" i="48"/>
  <c r="I83" i="48"/>
  <c r="H83" i="48"/>
  <c r="Q82" i="48"/>
  <c r="O82" i="48"/>
  <c r="N82" i="48"/>
  <c r="M82" i="48"/>
  <c r="L82" i="48"/>
  <c r="K82" i="48"/>
  <c r="I82" i="48"/>
  <c r="H82" i="48"/>
  <c r="Q81" i="48"/>
  <c r="O81" i="48"/>
  <c r="N81" i="48"/>
  <c r="M81" i="48"/>
  <c r="L81" i="48"/>
  <c r="K81" i="48"/>
  <c r="I81" i="48"/>
  <c r="H81" i="48"/>
  <c r="Q80" i="48"/>
  <c r="O80" i="48"/>
  <c r="N80" i="48"/>
  <c r="M80" i="48"/>
  <c r="L80" i="48"/>
  <c r="K80" i="48"/>
  <c r="I80" i="48"/>
  <c r="H80" i="48"/>
  <c r="Q79" i="48"/>
  <c r="O79" i="48"/>
  <c r="N79" i="48"/>
  <c r="M79" i="48"/>
  <c r="L79" i="48"/>
  <c r="K79" i="48"/>
  <c r="I79" i="48"/>
  <c r="H79" i="48"/>
  <c r="Q78" i="48"/>
  <c r="O78" i="48"/>
  <c r="N78" i="48"/>
  <c r="M78" i="48"/>
  <c r="L78" i="48"/>
  <c r="K78" i="48"/>
  <c r="I78" i="48"/>
  <c r="H78" i="48"/>
  <c r="Q77" i="48"/>
  <c r="O77" i="48"/>
  <c r="N77" i="48"/>
  <c r="M77" i="48"/>
  <c r="L77" i="48"/>
  <c r="K77" i="48"/>
  <c r="I77" i="48"/>
  <c r="H77" i="48"/>
  <c r="Q76" i="48"/>
  <c r="O76" i="48"/>
  <c r="N76" i="48"/>
  <c r="M76" i="48"/>
  <c r="L76" i="48"/>
  <c r="K76" i="48"/>
  <c r="I76" i="48"/>
  <c r="H76" i="48"/>
  <c r="Q75" i="48"/>
  <c r="O75" i="48"/>
  <c r="N75" i="48"/>
  <c r="M75" i="48"/>
  <c r="L75" i="48"/>
  <c r="K75" i="48"/>
  <c r="I75" i="48"/>
  <c r="H75" i="48"/>
  <c r="Q74" i="48"/>
  <c r="O74" i="48"/>
  <c r="N74" i="48"/>
  <c r="M74" i="48"/>
  <c r="L74" i="48"/>
  <c r="K74" i="48"/>
  <c r="I74" i="48"/>
  <c r="H74" i="48"/>
  <c r="Q73" i="48"/>
  <c r="O73" i="48"/>
  <c r="N73" i="48"/>
  <c r="M73" i="48"/>
  <c r="L73" i="48"/>
  <c r="K73" i="48"/>
  <c r="I73" i="48"/>
  <c r="H73" i="48"/>
  <c r="Q72" i="48"/>
  <c r="O72" i="48"/>
  <c r="N72" i="48"/>
  <c r="M72" i="48"/>
  <c r="L72" i="48"/>
  <c r="K72" i="48"/>
  <c r="I72" i="48"/>
  <c r="H72" i="48"/>
  <c r="G72" i="48"/>
  <c r="Q71" i="48"/>
  <c r="O71" i="48"/>
  <c r="N71" i="48"/>
  <c r="M71" i="48"/>
  <c r="L71" i="48"/>
  <c r="K71" i="48"/>
  <c r="I71" i="48"/>
  <c r="H71" i="48"/>
  <c r="Q70" i="48"/>
  <c r="O70" i="48"/>
  <c r="N70" i="48"/>
  <c r="M70" i="48"/>
  <c r="L70" i="48"/>
  <c r="K70" i="48"/>
  <c r="I70" i="48"/>
  <c r="H70" i="48"/>
  <c r="Q69" i="48"/>
  <c r="O69" i="48"/>
  <c r="N69" i="48"/>
  <c r="M69" i="48"/>
  <c r="L69" i="48"/>
  <c r="K69" i="48"/>
  <c r="I69" i="48"/>
  <c r="H69" i="48"/>
  <c r="Q68" i="48"/>
  <c r="O68" i="48"/>
  <c r="N68" i="48"/>
  <c r="M68" i="48"/>
  <c r="L68" i="48"/>
  <c r="K68" i="48"/>
  <c r="I68" i="48"/>
  <c r="Q67" i="48"/>
  <c r="O67" i="48"/>
  <c r="N67" i="48"/>
  <c r="M67" i="48"/>
  <c r="L67" i="48"/>
  <c r="K67" i="48"/>
  <c r="I67" i="48"/>
  <c r="H67" i="48"/>
  <c r="Q66" i="48"/>
  <c r="O66" i="48"/>
  <c r="N66" i="48"/>
  <c r="M66" i="48"/>
  <c r="L66" i="48"/>
  <c r="K66" i="48"/>
  <c r="I66" i="48"/>
  <c r="Q65" i="48"/>
  <c r="O65" i="48"/>
  <c r="N65" i="48"/>
  <c r="M65" i="48"/>
  <c r="L65" i="48"/>
  <c r="K65" i="48"/>
  <c r="I65" i="48"/>
  <c r="H65" i="48"/>
  <c r="Q64" i="48"/>
  <c r="O64" i="48"/>
  <c r="N64" i="48"/>
  <c r="M64" i="48"/>
  <c r="L64" i="48"/>
  <c r="K64" i="48"/>
  <c r="I64" i="48"/>
  <c r="H64" i="48"/>
  <c r="Q63" i="48"/>
  <c r="O63" i="48"/>
  <c r="N63" i="48"/>
  <c r="M63" i="48"/>
  <c r="L63" i="48"/>
  <c r="K63" i="48"/>
  <c r="I63" i="48"/>
  <c r="H63" i="48"/>
  <c r="Q62" i="48"/>
  <c r="O62" i="48"/>
  <c r="N62" i="48"/>
  <c r="M62" i="48"/>
  <c r="L62" i="48"/>
  <c r="K62" i="48"/>
  <c r="I62" i="48"/>
  <c r="H62" i="48"/>
  <c r="Q61" i="48"/>
  <c r="O61" i="48"/>
  <c r="N61" i="48"/>
  <c r="M61" i="48"/>
  <c r="L61" i="48"/>
  <c r="K61" i="48"/>
  <c r="I61" i="48"/>
  <c r="H61" i="48"/>
  <c r="Q60" i="48"/>
  <c r="O60" i="48"/>
  <c r="N60" i="48"/>
  <c r="M60" i="48"/>
  <c r="L60" i="48"/>
  <c r="K60" i="48"/>
  <c r="I60" i="48"/>
  <c r="H60" i="48"/>
  <c r="Q59" i="48"/>
  <c r="O59" i="48"/>
  <c r="N59" i="48"/>
  <c r="M59" i="48"/>
  <c r="L59" i="48"/>
  <c r="K59" i="48"/>
  <c r="I59" i="48"/>
  <c r="H59" i="48"/>
  <c r="Q58" i="48"/>
  <c r="O58" i="48"/>
  <c r="N58" i="48"/>
  <c r="M58" i="48"/>
  <c r="L58" i="48"/>
  <c r="K58" i="48"/>
  <c r="I58" i="48"/>
  <c r="H58" i="48"/>
  <c r="Q57" i="48"/>
  <c r="O57" i="48"/>
  <c r="N57" i="48"/>
  <c r="M57" i="48"/>
  <c r="L57" i="48"/>
  <c r="K57" i="48"/>
  <c r="I57" i="48"/>
  <c r="H57" i="48"/>
  <c r="Q56" i="48"/>
  <c r="O56" i="48"/>
  <c r="N56" i="48"/>
  <c r="M56" i="48"/>
  <c r="L56" i="48"/>
  <c r="K56" i="48"/>
  <c r="I56" i="48"/>
  <c r="H56" i="48"/>
  <c r="Q55" i="48"/>
  <c r="O55" i="48"/>
  <c r="N55" i="48"/>
  <c r="M55" i="48"/>
  <c r="L55" i="48"/>
  <c r="K55" i="48"/>
  <c r="I55" i="48"/>
  <c r="H55" i="48"/>
  <c r="Q54" i="48"/>
  <c r="O54" i="48"/>
  <c r="N54" i="48"/>
  <c r="M54" i="48"/>
  <c r="L54" i="48"/>
  <c r="K54" i="48"/>
  <c r="I54" i="48"/>
  <c r="H54" i="48"/>
  <c r="Q53" i="48"/>
  <c r="O53" i="48"/>
  <c r="N53" i="48"/>
  <c r="M53" i="48"/>
  <c r="L53" i="48"/>
  <c r="K53" i="48"/>
  <c r="I53" i="48"/>
  <c r="H53" i="48"/>
  <c r="Q52" i="48"/>
  <c r="O52" i="48"/>
  <c r="N52" i="48"/>
  <c r="M52" i="48"/>
  <c r="L52" i="48"/>
  <c r="K52" i="48"/>
  <c r="I52" i="48"/>
  <c r="H52" i="48"/>
  <c r="Q51" i="48"/>
  <c r="O51" i="48"/>
  <c r="N51" i="48"/>
  <c r="M51" i="48"/>
  <c r="L51" i="48"/>
  <c r="K51" i="48"/>
  <c r="I51" i="48"/>
  <c r="H51" i="48"/>
  <c r="Q50" i="48"/>
  <c r="O50" i="48"/>
  <c r="N50" i="48"/>
  <c r="M50" i="48"/>
  <c r="L50" i="48"/>
  <c r="K50" i="48"/>
  <c r="I50" i="48"/>
  <c r="H50" i="48"/>
  <c r="Q49" i="48"/>
  <c r="O49" i="48"/>
  <c r="N49" i="48"/>
  <c r="M49" i="48"/>
  <c r="L49" i="48"/>
  <c r="K49" i="48"/>
  <c r="I49" i="48"/>
  <c r="H49" i="48"/>
  <c r="G49" i="48"/>
  <c r="Q48" i="48"/>
  <c r="O48" i="48"/>
  <c r="N48" i="48"/>
  <c r="M48" i="48"/>
  <c r="L48" i="48"/>
  <c r="K48" i="48"/>
  <c r="I48" i="48"/>
  <c r="H48" i="48"/>
  <c r="Q47" i="48"/>
  <c r="O47" i="48"/>
  <c r="N47" i="48"/>
  <c r="M47" i="48"/>
  <c r="L47" i="48"/>
  <c r="K47" i="48"/>
  <c r="I47" i="48"/>
  <c r="H47" i="48"/>
  <c r="Q46" i="48"/>
  <c r="O46" i="48"/>
  <c r="N46" i="48"/>
  <c r="M46" i="48"/>
  <c r="L46" i="48"/>
  <c r="K46" i="48"/>
  <c r="I46" i="48"/>
  <c r="H46" i="48"/>
  <c r="Q45" i="48"/>
  <c r="O45" i="48"/>
  <c r="N45" i="48"/>
  <c r="M45" i="48"/>
  <c r="L45" i="48"/>
  <c r="K45" i="48"/>
  <c r="I45" i="48"/>
  <c r="H45" i="48"/>
  <c r="Q44" i="48"/>
  <c r="O44" i="48"/>
  <c r="N44" i="48"/>
  <c r="M44" i="48"/>
  <c r="L44" i="48"/>
  <c r="K44" i="48"/>
  <c r="I44" i="48"/>
  <c r="H44" i="48"/>
  <c r="Q43" i="48"/>
  <c r="O43" i="48"/>
  <c r="N43" i="48"/>
  <c r="M43" i="48"/>
  <c r="L43" i="48"/>
  <c r="K43" i="48"/>
  <c r="I43" i="48"/>
  <c r="H43" i="48"/>
  <c r="Q42" i="48"/>
  <c r="O42" i="48"/>
  <c r="N42" i="48"/>
  <c r="M42" i="48"/>
  <c r="L42" i="48"/>
  <c r="K42" i="48"/>
  <c r="I42" i="48"/>
  <c r="H42" i="48"/>
  <c r="Q41" i="48"/>
  <c r="O41" i="48"/>
  <c r="N41" i="48"/>
  <c r="M41" i="48"/>
  <c r="L41" i="48"/>
  <c r="K41" i="48"/>
  <c r="I41" i="48"/>
  <c r="H41" i="48"/>
  <c r="Q40" i="48"/>
  <c r="O40" i="48"/>
  <c r="N40" i="48"/>
  <c r="M40" i="48"/>
  <c r="L40" i="48"/>
  <c r="K40" i="48"/>
  <c r="I40" i="48"/>
  <c r="H40" i="48"/>
  <c r="Q39" i="48"/>
  <c r="O39" i="48"/>
  <c r="N39" i="48"/>
  <c r="M39" i="48"/>
  <c r="L39" i="48"/>
  <c r="K39" i="48"/>
  <c r="I39" i="48"/>
  <c r="H39" i="48"/>
  <c r="Q38" i="48"/>
  <c r="O38" i="48"/>
  <c r="N38" i="48"/>
  <c r="M38" i="48"/>
  <c r="L38" i="48"/>
  <c r="K38" i="48"/>
  <c r="I38" i="48"/>
  <c r="H38" i="48"/>
  <c r="G38" i="48"/>
  <c r="Q37" i="48"/>
  <c r="O37" i="48"/>
  <c r="N37" i="48"/>
  <c r="M37" i="48"/>
  <c r="L37" i="48"/>
  <c r="K37" i="48"/>
  <c r="I37" i="48"/>
  <c r="H37" i="48"/>
  <c r="Q36" i="48"/>
  <c r="O36" i="48"/>
  <c r="N36" i="48"/>
  <c r="M36" i="48"/>
  <c r="L36" i="48"/>
  <c r="K36" i="48"/>
  <c r="I36" i="48"/>
  <c r="H36" i="48"/>
  <c r="Q35" i="48"/>
  <c r="O35" i="48"/>
  <c r="N35" i="48"/>
  <c r="M35" i="48"/>
  <c r="L35" i="48"/>
  <c r="K35" i="48"/>
  <c r="I35" i="48"/>
  <c r="H35" i="48"/>
  <c r="Q34" i="48"/>
  <c r="O34" i="48"/>
  <c r="N34" i="48"/>
  <c r="M34" i="48"/>
  <c r="L34" i="48"/>
  <c r="K34" i="48"/>
  <c r="I34" i="48"/>
  <c r="H34" i="48"/>
  <c r="Q33" i="48"/>
  <c r="O33" i="48"/>
  <c r="N33" i="48"/>
  <c r="M33" i="48"/>
  <c r="L33" i="48"/>
  <c r="K33" i="48"/>
  <c r="I33" i="48"/>
  <c r="H33" i="48"/>
  <c r="G33" i="48"/>
  <c r="Q32" i="48"/>
  <c r="O32" i="48"/>
  <c r="N32" i="48"/>
  <c r="M32" i="48"/>
  <c r="L32" i="48"/>
  <c r="K32" i="48"/>
  <c r="I32" i="48"/>
  <c r="H32" i="48"/>
  <c r="Q31" i="48"/>
  <c r="O31" i="48"/>
  <c r="N31" i="48"/>
  <c r="M31" i="48"/>
  <c r="L31" i="48"/>
  <c r="K31" i="48"/>
  <c r="I31" i="48"/>
  <c r="H31" i="48"/>
  <c r="R30" i="48"/>
  <c r="Q30" i="48"/>
  <c r="O30" i="48"/>
  <c r="N30" i="48"/>
  <c r="M30" i="48"/>
  <c r="L30" i="48"/>
  <c r="K30" i="48"/>
  <c r="I30" i="48"/>
  <c r="H30" i="48"/>
  <c r="Q29" i="48"/>
  <c r="O29" i="48"/>
  <c r="N29" i="48"/>
  <c r="M29" i="48"/>
  <c r="L29" i="48"/>
  <c r="K29" i="48"/>
  <c r="I29" i="48"/>
  <c r="H29" i="48"/>
  <c r="Q28" i="48"/>
  <c r="O28" i="48"/>
  <c r="N28" i="48"/>
  <c r="M28" i="48"/>
  <c r="L28" i="48"/>
  <c r="K28" i="48"/>
  <c r="I28" i="48"/>
  <c r="H28" i="48"/>
  <c r="Q27" i="48"/>
  <c r="O27" i="48"/>
  <c r="N27" i="48"/>
  <c r="M27" i="48"/>
  <c r="L27" i="48"/>
  <c r="K27" i="48"/>
  <c r="I27" i="48"/>
  <c r="H27" i="48"/>
  <c r="Q26" i="48"/>
  <c r="O26" i="48"/>
  <c r="N26" i="48"/>
  <c r="M26" i="48"/>
  <c r="L26" i="48"/>
  <c r="K26" i="48"/>
  <c r="I26" i="48"/>
  <c r="H26" i="48"/>
  <c r="Q25" i="48"/>
  <c r="O25" i="48"/>
  <c r="N25" i="48"/>
  <c r="M25" i="48"/>
  <c r="L25" i="48"/>
  <c r="K25" i="48"/>
  <c r="I25" i="48"/>
  <c r="H25" i="48"/>
  <c r="Q24" i="48"/>
  <c r="O24" i="48"/>
  <c r="N24" i="48"/>
  <c r="M24" i="48"/>
  <c r="L24" i="48"/>
  <c r="K24" i="48"/>
  <c r="I24" i="48"/>
  <c r="H24" i="48"/>
  <c r="Q23" i="48"/>
  <c r="O23" i="48"/>
  <c r="N23" i="48"/>
  <c r="M23" i="48"/>
  <c r="L23" i="48"/>
  <c r="K23" i="48"/>
  <c r="I23" i="48"/>
  <c r="H23" i="48"/>
  <c r="Q22" i="48"/>
  <c r="O22" i="48"/>
  <c r="N22" i="48"/>
  <c r="M22" i="48"/>
  <c r="L22" i="48"/>
  <c r="K22" i="48"/>
  <c r="I22" i="48"/>
  <c r="H22" i="48"/>
  <c r="S21" i="48"/>
  <c r="Q21" i="48"/>
  <c r="O21" i="48"/>
  <c r="N21" i="48"/>
  <c r="M21" i="48"/>
  <c r="L21" i="48"/>
  <c r="K21" i="48"/>
  <c r="I21" i="48"/>
  <c r="H21" i="48"/>
  <c r="Q20" i="48"/>
  <c r="O20" i="48"/>
  <c r="N20" i="48"/>
  <c r="M20" i="48"/>
  <c r="L20" i="48"/>
  <c r="K20" i="48"/>
  <c r="I20" i="48"/>
  <c r="H20" i="48"/>
  <c r="Q19" i="48"/>
  <c r="O19" i="48"/>
  <c r="N19" i="48"/>
  <c r="M19" i="48"/>
  <c r="L19" i="48"/>
  <c r="K19" i="48"/>
  <c r="I19" i="48"/>
  <c r="H19" i="48"/>
  <c r="Q18" i="48"/>
  <c r="O18" i="48"/>
  <c r="N18" i="48"/>
  <c r="M18" i="48"/>
  <c r="L18" i="48"/>
  <c r="K18" i="48"/>
  <c r="I18" i="48"/>
  <c r="H18" i="48"/>
  <c r="Q17" i="48"/>
  <c r="O17" i="48"/>
  <c r="N17" i="48"/>
  <c r="M17" i="48"/>
  <c r="L17" i="48"/>
  <c r="K17" i="48"/>
  <c r="I17" i="48"/>
  <c r="H17" i="48"/>
  <c r="Q16" i="48"/>
  <c r="O16" i="48"/>
  <c r="M16" i="48"/>
  <c r="L16" i="48"/>
  <c r="H16" i="48"/>
  <c r="H32" i="71" l="1"/>
  <c r="H48" i="71"/>
  <c r="H49" i="71"/>
  <c r="H47" i="71"/>
  <c r="H46" i="71"/>
  <c r="H39" i="71"/>
  <c r="H38" i="71"/>
  <c r="H19" i="71"/>
  <c r="H42" i="71"/>
  <c r="H44" i="71"/>
  <c r="H26" i="71" l="1"/>
  <c r="H45" i="71"/>
  <c r="H27" i="71"/>
  <c r="H43" i="71"/>
  <c r="H31" i="71"/>
  <c r="H35" i="71"/>
  <c r="H52" i="71"/>
  <c r="H28" i="71"/>
  <c r="H53" i="71" l="1"/>
  <c r="H33" i="71"/>
  <c r="H36" i="71"/>
  <c r="H50" i="71"/>
  <c r="H23" i="71"/>
  <c r="H37" i="71"/>
  <c r="H20" i="71"/>
  <c r="H29" i="71"/>
  <c r="H40" i="71" l="1"/>
  <c r="H22" i="71" l="1"/>
  <c r="H24" i="71" l="1"/>
  <c r="H55" i="71" l="1"/>
</calcChain>
</file>

<file path=xl/sharedStrings.xml><?xml version="1.0" encoding="utf-8"?>
<sst xmlns="http://schemas.openxmlformats.org/spreadsheetml/2006/main" count="649" uniqueCount="288">
  <si>
    <t/>
  </si>
  <si>
    <t>Obra</t>
  </si>
  <si>
    <t>Contrato nº:</t>
  </si>
  <si>
    <t>Início:</t>
  </si>
  <si>
    <t>Endereço</t>
  </si>
  <si>
    <t>Data do Contrato:</t>
  </si>
  <si>
    <t>Empreiteira</t>
  </si>
  <si>
    <t>Prazo de Execução:</t>
  </si>
  <si>
    <t>Data da Medição:</t>
  </si>
  <si>
    <t>ITEM</t>
  </si>
  <si>
    <t>ESPECIFICAÇÃO</t>
  </si>
  <si>
    <t>UN.</t>
  </si>
  <si>
    <t>QUANT.</t>
  </si>
  <si>
    <t>PREÇO UNIT.</t>
  </si>
  <si>
    <t>ACUMULADO ANTERIOR</t>
  </si>
  <si>
    <t>TOTAL MEDIDO</t>
  </si>
  <si>
    <t>TOTAL</t>
  </si>
  <si>
    <t>%</t>
  </si>
  <si>
    <t>m</t>
  </si>
  <si>
    <t>ACUMULADO</t>
  </si>
  <si>
    <t>% ACUMULADO</t>
  </si>
  <si>
    <t>SALDO</t>
  </si>
  <si>
    <t>m²</t>
  </si>
  <si>
    <t>m³</t>
  </si>
  <si>
    <t>1.1</t>
  </si>
  <si>
    <t>1.2</t>
  </si>
  <si>
    <t>2.1</t>
  </si>
  <si>
    <t>2.2</t>
  </si>
  <si>
    <t>3.1</t>
  </si>
  <si>
    <t>3.3</t>
  </si>
  <si>
    <t>3.4</t>
  </si>
  <si>
    <t>3.5</t>
  </si>
  <si>
    <r>
      <t xml:space="preserve">PREFEITURA MUNICIPAL DE DOMINGOS MARTINS
</t>
    </r>
    <r>
      <rPr>
        <sz val="10"/>
        <rFont val="Arial"/>
        <family val="2"/>
      </rPr>
      <t>Rua Bernardino Monteiro, nº 22 - Centro
Domingos Martins, ES - CEP 29.260-000
Tel. (027)3268-1344 - fax (027)3268-1239</t>
    </r>
  </si>
  <si>
    <t>PAVIMENTAÇÃO</t>
  </si>
  <si>
    <t>3.2</t>
  </si>
  <si>
    <t>4.1</t>
  </si>
  <si>
    <t>Steinge = Stein Engenharia e Construções Ltda.</t>
  </si>
  <si>
    <t>TERRAPLENAGEM</t>
  </si>
  <si>
    <t>Escavação, carga e transporte de material de 1ª categoria até 200m, c/ escavadeira</t>
  </si>
  <si>
    <t>4.2</t>
  </si>
  <si>
    <t>4.3</t>
  </si>
  <si>
    <t>Meio fio sarjeta de concreto tipo DP-1 (0,035m³/m), inclusive caiação</t>
  </si>
  <si>
    <t>5.1</t>
  </si>
  <si>
    <t>6.1</t>
  </si>
  <si>
    <t>6.2</t>
  </si>
  <si>
    <t>t</t>
  </si>
  <si>
    <t>1.3</t>
  </si>
  <si>
    <t>1.4</t>
  </si>
  <si>
    <t>2.3</t>
  </si>
  <si>
    <t>Pavimentação Asfáltica (TSDB)</t>
  </si>
  <si>
    <t>Acesso de Ponto Alto a Rio Ponte (Extensão 8,33 Km)</t>
  </si>
  <si>
    <t>073/2012</t>
  </si>
  <si>
    <t>18 MESES</t>
  </si>
  <si>
    <t>1.5</t>
  </si>
  <si>
    <t>1.6</t>
  </si>
  <si>
    <t>1.7</t>
  </si>
  <si>
    <t>1.8</t>
  </si>
  <si>
    <t>1.9</t>
  </si>
  <si>
    <t>1.10</t>
  </si>
  <si>
    <t>1.11</t>
  </si>
  <si>
    <t>Limpeza, desmatamento e destocamento de árvores c/ diâmetro até 15.0cm</t>
  </si>
  <si>
    <t>Limpeza, desmatamento e destocamento de árvores c/ remoção até 15.0cm solo orgânico</t>
  </si>
  <si>
    <t>Escavação, carga e transporte de material de 1ª categoria 400 a 600m, c/ escavadeira</t>
  </si>
  <si>
    <t>Escavação, carga e transporte de material de 1ª categoria 2000 a 2500m, c/ escavadeira</t>
  </si>
  <si>
    <t>Escavação, carga e transporte de material de 2ª categoria até 200m, c/ escavadeira</t>
  </si>
  <si>
    <t>Escavação, carga e transporte de material de 2ª categoria 400 a 600m, c/ escavadeira</t>
  </si>
  <si>
    <t>Escavação, carga e transporte de material de 2ª categoria 2000 a 2500m, c/ escavadeira</t>
  </si>
  <si>
    <t>Escavação, carga e transporte de material de 3ª categoria 800 a 1000m</t>
  </si>
  <si>
    <t>Compactação de aterros 95% PN</t>
  </si>
  <si>
    <t>Compactação de aterros 100% PN</t>
  </si>
  <si>
    <t>DRENAGEM E OBRAS DE ARTE CORRENTE</t>
  </si>
  <si>
    <t>2.4</t>
  </si>
  <si>
    <t>2.5</t>
  </si>
  <si>
    <t>2.6</t>
  </si>
  <si>
    <t>2.7</t>
  </si>
  <si>
    <t>2.8</t>
  </si>
  <si>
    <t>2.9</t>
  </si>
  <si>
    <t>2.10</t>
  </si>
  <si>
    <t>Escavação mecânica em material de 1ª categoria H= 1,50 a 3,00m</t>
  </si>
  <si>
    <t>Reaterro de cavas c/ compactação mecânica (compactador manual)</t>
  </si>
  <si>
    <t>Corpo BSTC (greide) Ø 0,60m CA-1 PB, inclusive escavação e reaterro</t>
  </si>
  <si>
    <t xml:space="preserve">m </t>
  </si>
  <si>
    <t>Corpo BSTC (greide) Ø 0,80m CA-1 PB, inclusive escavação e reaterro</t>
  </si>
  <si>
    <t>Corpo BSTC (grota) Ø 0,80m CA-1 PB, exclusive escavação e reaterro</t>
  </si>
  <si>
    <t>Corpo BSTC (grota) Ø 1,00m CA-1 PB, exclusive escavação e reaterro</t>
  </si>
  <si>
    <t>Corpo BSTC (grota) Ø 1,20m CA-1 PB, exclusive escavação e reaterro</t>
  </si>
  <si>
    <t>Berço de concreto ciclópico p/ BSTC Ø 0,60m</t>
  </si>
  <si>
    <t>Berço de concreto ciclópico p/ BSTC Ø 0,80m</t>
  </si>
  <si>
    <t>Berço de concreto ciclópico p/ BSTC Ø 1,00m</t>
  </si>
  <si>
    <t>2.11</t>
  </si>
  <si>
    <t>2.12</t>
  </si>
  <si>
    <t>2.13</t>
  </si>
  <si>
    <t>2.14</t>
  </si>
  <si>
    <t>2.15</t>
  </si>
  <si>
    <t>2.16</t>
  </si>
  <si>
    <t>2.17</t>
  </si>
  <si>
    <t>2.18</t>
  </si>
  <si>
    <t>2.19</t>
  </si>
  <si>
    <t>2.20</t>
  </si>
  <si>
    <t>2.21</t>
  </si>
  <si>
    <t>2.22</t>
  </si>
  <si>
    <t>2.23</t>
  </si>
  <si>
    <t>2.24</t>
  </si>
  <si>
    <t>2.25</t>
  </si>
  <si>
    <t>Berço de concreto ciclópico p/ BSTC Ø 1,20m</t>
  </si>
  <si>
    <t>Boca de concreto ciclópico p/ BSTC Ø 0,60m</t>
  </si>
  <si>
    <t>und</t>
  </si>
  <si>
    <t>Boca de concreto ciclópico p/ BSTC Ø 0,80m</t>
  </si>
  <si>
    <t>Boca de concreto ciclópico p/ BSTC Ø 1,00m</t>
  </si>
  <si>
    <t>Boca de concreto ciclópico p/ BSTC Ø 1,20m</t>
  </si>
  <si>
    <t>Caixa coletora de bloco de concreto de 40x20x15cm (dimensões internas = 1,00x1,00x2,00m)</t>
  </si>
  <si>
    <t>Corpo de BSCC 2,00x2,00m projeto DNIT p/ H&lt;=2,50m</t>
  </si>
  <si>
    <t>Boca BSCC 2,00x2,00m projeto DNIT</t>
  </si>
  <si>
    <t>Dreno profundo Ø=0,20m c/ enchimento de brita e areia, escavação em material de 1ª categoria</t>
  </si>
  <si>
    <t>Sarjeta de concreto (STC-04) calha triangular de bancada em corte, inclusive caiação</t>
  </si>
  <si>
    <t>Descida d'água concreto simples (calha) c/ caiação (DSA-01) canal</t>
  </si>
  <si>
    <t>Descida d'água concreto simples (calha) c/ caiação (DSA-03A) degrau</t>
  </si>
  <si>
    <t>Descida d'água concreto simples (calha) c/ caiação (DSA-03A) apoio</t>
  </si>
  <si>
    <t>Dissipador de energia aplicado a saída d'água tipo DP-1</t>
  </si>
  <si>
    <t>Regularização e compactação do sub-leito (100% P.N.) H=0,20m</t>
  </si>
  <si>
    <t>Estabilização granulométrica de solo com mistura 100% P.M.</t>
  </si>
  <si>
    <t>Imprimação exclusive fornecimento e transporte comercial do material betuminoso</t>
  </si>
  <si>
    <t>TSDB s/ capa selante exclusive fornecimento e transporte comercial da emulsão</t>
  </si>
  <si>
    <t>Transporte local</t>
  </si>
  <si>
    <t>TR-101-01 Caminhão Basculante (Y=0,687XP + 0,773XR + 1,289) DMT 3,1 a 5,0 Km</t>
  </si>
  <si>
    <t>a)</t>
  </si>
  <si>
    <t>Material Base (XR=4,164Km)</t>
  </si>
  <si>
    <t>FORNECIMENTO DE MATERIAL BETUMINOSO</t>
  </si>
  <si>
    <t>CM-30</t>
  </si>
  <si>
    <t>RR-2C</t>
  </si>
  <si>
    <t>TRANSPORTE DE MATERIAL ASFÁLTICO</t>
  </si>
  <si>
    <t>TR-303-01 Frio (DNIT) (Y=0,378XP + 37,832)</t>
  </si>
  <si>
    <t>5.1.1</t>
  </si>
  <si>
    <t>CM-30 (XP=450,00KM)</t>
  </si>
  <si>
    <t>RR-2C (XP=450,00KM)</t>
  </si>
  <si>
    <t>5.1.2</t>
  </si>
  <si>
    <t>OBRAS COMPLEMENTARES</t>
  </si>
  <si>
    <t>6.3</t>
  </si>
  <si>
    <t>6.4</t>
  </si>
  <si>
    <t>Cerca de arame farpado 4 fios c/ mourões cada 2,0m, esticadores de madeira a cada 20,0m</t>
  </si>
  <si>
    <t>Deslocamento de cerca de madeira</t>
  </si>
  <si>
    <t>Sinalização horizontal TMD=400, vida útil 2 a 3 anos, taxa = 0,60 L/m²</t>
  </si>
  <si>
    <t>Sinalização vertical com chapa em esmalte sintético</t>
  </si>
  <si>
    <t>INSTALAÇÃO, MANUTENÇÃO CANTEIRO, MOBILIZAÇÃO, DESMOBILIZAÇÃO, PLACAS</t>
  </si>
  <si>
    <t>7.1</t>
  </si>
  <si>
    <t>7.2</t>
  </si>
  <si>
    <t>7.3</t>
  </si>
  <si>
    <t>7.4</t>
  </si>
  <si>
    <t>7.5</t>
  </si>
  <si>
    <t>7.6</t>
  </si>
  <si>
    <t>Barracão com sanitário, em chapa compensada 12mm e pont. 8x8cm, piso cimentado e cobertura de telhas de fibrocimento 6mm, inclusive ponto de luz e caixa de inspeção</t>
  </si>
  <si>
    <t>Mobilização e desmobilização de caminhão basculante</t>
  </si>
  <si>
    <t>h</t>
  </si>
  <si>
    <t>mobilização e desmobilização de caminhão tanque (6000L)</t>
  </si>
  <si>
    <t>mobilização e desmobilização de equpamentos com carreta prancha</t>
  </si>
  <si>
    <t>Rede de água c/ padrão de entrada d'água Ø 3/4" conf. CESAN, inclusive tubos e conexões para alimentação, distribuição, extravas e limp cons. o padrão a 25m</t>
  </si>
  <si>
    <t>Rede de esgoto contendo fossa e filtro inclusive tubos e conexões de ligação entre caixas, considerando distância de 25m</t>
  </si>
  <si>
    <t>7.7</t>
  </si>
  <si>
    <t>7.8</t>
  </si>
  <si>
    <t>7.9</t>
  </si>
  <si>
    <t>Rede de luz, inclusive padrão entrada energia trifásica, cabo de ligação até barracões quadro distribuição, disjuntor e chave de força, considerando 20m entre padrão de entrada e QDG</t>
  </si>
  <si>
    <t>Sistema separador de água e óleo</t>
  </si>
  <si>
    <t>Reservatório de fibra de vidro de 1000L, inclusive suporte em madeira de 7x12cm, elevado de 4m</t>
  </si>
  <si>
    <t>Bonificação de 15%</t>
  </si>
  <si>
    <t>ITENS NOVOS</t>
  </si>
  <si>
    <t>Transposição de segmento de sarjeta - TSS 01, inclusive transporte do tubo de concreto</t>
  </si>
  <si>
    <t>Enrocamento de pedra de mão arrumada exclusive transporte</t>
  </si>
  <si>
    <t>Alvenaria de bloco (39x19x09) cm espessura 09 cm em Vias Urbanas</t>
  </si>
  <si>
    <t>Formas planas de madeira com 02 (dois) reaproveitamentos, em Vias  Urbanas</t>
  </si>
  <si>
    <t>Corpo BSTC (greide) diâmetro 0,30 m CA-1 MF inclusive escavação, reaterro e transporte do tubo em Vias Urbanas</t>
  </si>
  <si>
    <t>Concreto estrutural fck -&gt; 15,0 MPa</t>
  </si>
  <si>
    <t>8.0</t>
  </si>
  <si>
    <t>8.1                             40706</t>
  </si>
  <si>
    <t>8.2                      40724</t>
  </si>
  <si>
    <t>8.3                             42601</t>
  </si>
  <si>
    <t>8.4                            42992</t>
  </si>
  <si>
    <t>8.5                              42756</t>
  </si>
  <si>
    <t>8.6                            40358</t>
  </si>
  <si>
    <t>8.7                  40812</t>
  </si>
  <si>
    <t>Base de brita graduada, inclusive fornecimento, exclusive transporte da brita</t>
  </si>
  <si>
    <t>(2º REPLANILHAMENTO)</t>
  </si>
  <si>
    <t>15ª MEDIÇÃO</t>
  </si>
  <si>
    <t>(18ª MEDIÇÃO GERAL)</t>
  </si>
  <si>
    <t xml:space="preserve">15ª MEDIÇÃO </t>
  </si>
  <si>
    <t>Período: 01/03/2014 A 31/03/2014</t>
  </si>
  <si>
    <t>CONTRATADO</t>
  </si>
  <si>
    <t>UNID.</t>
  </si>
  <si>
    <t>UNITÁRIO</t>
  </si>
  <si>
    <t>VALOR</t>
  </si>
  <si>
    <t>Conceição do Castelo - ES - CEP 29370-000</t>
  </si>
  <si>
    <t>01.01</t>
  </si>
  <si>
    <t>SERVIÇOS PRELIMINARES</t>
  </si>
  <si>
    <t>02.01</t>
  </si>
  <si>
    <t>PLANILHA ORÇAMENTÁRIA</t>
  </si>
  <si>
    <t>PREFEITURA DE CONCEIÇÃO DO CASTELO</t>
  </si>
  <si>
    <t>Local</t>
  </si>
  <si>
    <t>Proprietário</t>
  </si>
  <si>
    <t>Referencial de preços</t>
  </si>
  <si>
    <t>Data base</t>
  </si>
  <si>
    <t>SUB-TOTAL 01</t>
  </si>
  <si>
    <t>04.01</t>
  </si>
  <si>
    <t>05.01</t>
  </si>
  <si>
    <t>04.02</t>
  </si>
  <si>
    <t>06.01</t>
  </si>
  <si>
    <t>IOPES</t>
  </si>
  <si>
    <t>FONTE</t>
  </si>
  <si>
    <t>CÓDIGO</t>
  </si>
  <si>
    <t>03.02</t>
  </si>
  <si>
    <t>005</t>
  </si>
  <si>
    <t>006</t>
  </si>
  <si>
    <t>SUB-TOTAL 06</t>
  </si>
  <si>
    <t>VALOR TOTAL</t>
  </si>
  <si>
    <t>05.02</t>
  </si>
  <si>
    <t>05.03</t>
  </si>
  <si>
    <t>05.04</t>
  </si>
  <si>
    <t>03.01</t>
  </si>
  <si>
    <t>Encargos Sociais (IOPES)</t>
  </si>
  <si>
    <t>05.05</t>
  </si>
  <si>
    <t xml:space="preserve">PREFEITURA DE CONCEIÇÃO DO CASTELO - ES </t>
  </si>
  <si>
    <t>07.01</t>
  </si>
  <si>
    <t>007</t>
  </si>
  <si>
    <t>SUB-TOTAL 08</t>
  </si>
  <si>
    <t>SUB-TOTAL 09</t>
  </si>
  <si>
    <t>m2</t>
  </si>
  <si>
    <t>Chapisco de argamassa de cimento e areia média ou grossa lavada, no traço 1:3, espessura 5 mm</t>
  </si>
  <si>
    <t>Reboco tipo paulista de argamassa de cimento, cal hidratada CH1 e areia lavada traço 1:0.5:6, espessura 25 mm</t>
  </si>
  <si>
    <t>PISOS</t>
  </si>
  <si>
    <t>INSTALAÇÕES ELÉTRICAS</t>
  </si>
  <si>
    <t>pt</t>
  </si>
  <si>
    <t>Meio-fio de concreto pré-moldado com dimensões de 15x12x30x100 cm , rejuntados com argamassa de cimento e areia no traço 1:3</t>
  </si>
  <si>
    <t>SUB-TOTAL 07</t>
  </si>
  <si>
    <t>Av. José Grilo, 426 - Centro</t>
  </si>
  <si>
    <t>UN</t>
  </si>
  <si>
    <t>Fornecimento e plantio de grama em placas tipo esmeralda, inclusive fornecimento de terra vegetal</t>
  </si>
  <si>
    <t>LIMPEZA DE OBRA</t>
  </si>
  <si>
    <t>COMPOSIÇÃO</t>
  </si>
  <si>
    <t>SUB-TOTAL 04</t>
  </si>
  <si>
    <t>SUB-TOTAL 05</t>
  </si>
  <si>
    <t>Mesa de concreto aparente com tampo de 60x60x5 cm, base de 30x30x75 cm e tabuleiro 40x40cm embutido no concreto, feito com pastilhas de mármore branco e granito preto de 5x5x2cm conf. projeto</t>
  </si>
  <si>
    <t>COTAÇÃO</t>
  </si>
  <si>
    <t>CONSTRUÇÃO DA PRAÇA ARTHUR SOARES</t>
  </si>
  <si>
    <t>RUA OLINDO BETINI, BAIRRO ARTHUR SOARES, CONCEIÇÃO DO CASTELO - ES</t>
  </si>
  <si>
    <t>Ponto de torneira de jardim (para praças)</t>
  </si>
  <si>
    <t>Padrão de entrada d' água com cavalete de PVC para hidrômetro com diâmetro de 3/4" - padrão 1C da CESAN. Instalado em vão de muro protegido com gradeamento. Inclusive base de concreto magro, tubulação, conexões e registro. Conferir detalhe.</t>
  </si>
  <si>
    <t>Banco de jardim 9 réguas de madeira Angelim-Pedra, com suporte ferro fundido colonial - Mod. Cavalinho</t>
  </si>
  <si>
    <t>Padrão de entrada de energia elétrica, bifásico, entrada aérea, a 3 fios, carga instalada em muro de 9001 até 15000W - 220/127V</t>
  </si>
  <si>
    <t>CPU01</t>
  </si>
  <si>
    <t xml:space="preserve">IOPES </t>
  </si>
  <si>
    <t>Fornecimento e assentamento de ladrilho hidráulico pastilhado, vermelho, dim. 20x20 cm, esp. 1.5cm, assentado com pasta de cimento colante, exclusive regularização e lastro</t>
  </si>
  <si>
    <t>Placa de obra nas dimensões de 3.0 x 6.0 m, padrão SEDURB (preço IOPES)</t>
  </si>
  <si>
    <t>Banco de concreto aparente com tampo de 40x40x5 cm e base de 20x20x36 cm para mesa de jogos, conforme detalhe em projeto</t>
  </si>
  <si>
    <t>RELE FOTOELETRICO P/ COMANDO DE ILUMINACAO EXTERNA 220V/1000W - FORNECIMENTO E INSTALACAO</t>
  </si>
  <si>
    <t>CPU02</t>
  </si>
  <si>
    <t>001</t>
  </si>
  <si>
    <t>002</t>
  </si>
  <si>
    <t>003</t>
  </si>
  <si>
    <t>004</t>
  </si>
  <si>
    <t>COT. 01</t>
  </si>
  <si>
    <t>06.02</t>
  </si>
  <si>
    <t>BDI IOPES</t>
  </si>
  <si>
    <t>Limpeza geral de obras (quadras, praças e jardins)</t>
  </si>
  <si>
    <t>POSTE DE JARDIM EM AÇO COM GLOBO DUPLO, INCLUSIVE LÂMPADAS E BASE TRONCO DE PIRÂMIDE DE CONCRETO (B=50cm; b=25cm; H=50cm)</t>
  </si>
  <si>
    <t>157,27% (hora)</t>
  </si>
  <si>
    <r>
      <t xml:space="preserve">ALEX NALI FERREIRA
</t>
    </r>
    <r>
      <rPr>
        <sz val="10"/>
        <rFont val="Arial"/>
        <family val="2"/>
      </rPr>
      <t>Engenheiro Civil
CREA ES-039390/D</t>
    </r>
  </si>
  <si>
    <t>Telefone (28) 3547-1427</t>
  </si>
  <si>
    <t>EXECUÇÃO DE PÁTIO/ESTACIONAMENTO EM PISO INTERTRAVADO, COM BLOCO RETANGULAR COR NATURAL DE 20 X 10 CM, ESPESSURA 6 CM. AF_12/2015</t>
  </si>
  <si>
    <t>SINAPI</t>
  </si>
  <si>
    <t>OUTUBRO/2020</t>
  </si>
  <si>
    <t>06.03</t>
  </si>
  <si>
    <t>06.04</t>
  </si>
  <si>
    <t>02.02</t>
  </si>
  <si>
    <t>03.03</t>
  </si>
  <si>
    <t>06.05</t>
  </si>
  <si>
    <t>06.06</t>
  </si>
  <si>
    <t>Torneira para jardim de 3/4" marcas de referência Fabrimar, Deca ou Docol</t>
  </si>
  <si>
    <t>un</t>
  </si>
  <si>
    <t>06.07</t>
  </si>
  <si>
    <t>OUTROS</t>
  </si>
  <si>
    <t>Bicicletário em tubo de ferro galvanizado 1" e ferro liso 1/2", inclusive pintura, conforme projeto padrão SEDU</t>
  </si>
  <si>
    <t>06.08</t>
  </si>
  <si>
    <t>Cerâmica 10 x 10 cm, marcas de referência Eliane, Cecrisa ou Portobello, nas cores branco ou areia, com rejunte esp. 0.5 cm, empregando argamassa colante</t>
  </si>
  <si>
    <t>Peitoril de granito cinza polido, 15 cm, esp. 3cm</t>
  </si>
  <si>
    <t>Eletroduto PEAD, cor preta, diam. 1.1/2", marca ref. Kanaflex ou equivalente</t>
  </si>
  <si>
    <t>Cabo de cobre termoplástico, com isolamento para 1000V, seção de 4.0 mm2</t>
  </si>
  <si>
    <t>REVESTIMENTO CERÂMICO/PINGADEIRA</t>
  </si>
  <si>
    <t>REGULARIZAÇÃO</t>
  </si>
  <si>
    <t>PROPOSTA DA EMPRESA</t>
  </si>
  <si>
    <t>VALOR UNITÁRIO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</si>
</sst>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_);_(* \(#,##0\);_(* &quot;-&quot;_);_(@_)"/>
    <numFmt numFmtId="165" formatCode="_(* #,##0.00_);_(* \(#,##0.00\);_(* &quot;-&quot;??_);_(@_)"/>
    <numFmt numFmtId="166" formatCode="\R\$\ #,##0.00_);[Red]\(\R\$\ #,##0.00\)"/>
    <numFmt numFmtId="167" formatCode="000"/>
    <numFmt numFmtId="168" formatCode="#,##0.00;[Red]#,##0.00"/>
    <numFmt numFmtId="169" formatCode="#,##0.000"/>
    <numFmt numFmtId="170" formatCode="&quot;R$ &quot;#,##0.00"/>
    <numFmt numFmtId="171" formatCode="&quot;Conceição do Castelo - ES,&quot;\ dd\ &quot;de&quot;\ mmmm\ &quot;de&quot;\ yyyy"/>
  </numFmts>
  <fonts count="4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9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6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1"/>
      <color indexed="8"/>
      <name val="Calibri"/>
      <family val="2"/>
    </font>
    <font>
      <b/>
      <sz val="11"/>
      <name val="Arial"/>
      <family val="2"/>
    </font>
    <font>
      <b/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0"/>
      <name val="Arial"/>
      <family val="2"/>
    </font>
  </fonts>
  <fills count="3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8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1">
    <border>
      <left/>
      <right/>
      <top/>
      <bottom/>
      <diagonal/>
    </border>
    <border>
      <left/>
      <right/>
      <top style="thick">
        <color indexed="48"/>
      </top>
      <bottom style="thin">
        <color indexed="32"/>
      </bottom>
      <diagonal/>
    </border>
    <border>
      <left/>
      <right/>
      <top/>
      <bottom style="hair">
        <color indexed="22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03">
    <xf numFmtId="0" fontId="0" fillId="0" borderId="0"/>
    <xf numFmtId="0" fontId="12" fillId="0" borderId="0"/>
    <xf numFmtId="0" fontId="12" fillId="0" borderId="0"/>
    <xf numFmtId="165" fontId="11" fillId="0" borderId="0" applyFont="0" applyFill="0" applyBorder="0" applyAlignment="0" applyProtection="0"/>
    <xf numFmtId="164" fontId="12" fillId="0" borderId="0" applyFont="0" applyFill="0" applyProtection="0"/>
    <xf numFmtId="44" fontId="11" fillId="0" borderId="0" applyFont="0" applyFill="0" applyBorder="0" applyAlignment="0" applyProtection="0"/>
    <xf numFmtId="0" fontId="10" fillId="0" borderId="0"/>
    <xf numFmtId="43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5" fillId="0" borderId="0" applyFont="0" applyFill="0" applyBorder="0" applyAlignment="0" applyProtection="0"/>
    <xf numFmtId="0" fontId="9" fillId="0" borderId="0"/>
    <xf numFmtId="0" fontId="8" fillId="0" borderId="0"/>
    <xf numFmtId="0" fontId="12" fillId="0" borderId="0"/>
    <xf numFmtId="165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2" fillId="0" borderId="0"/>
    <xf numFmtId="9" fontId="12" fillId="0" borderId="0" applyFont="0" applyFill="0" applyBorder="0" applyAlignment="0" applyProtection="0"/>
    <xf numFmtId="0" fontId="7" fillId="0" borderId="0"/>
    <xf numFmtId="0" fontId="25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28" fillId="0" borderId="0" applyNumberFormat="0" applyFill="0" applyBorder="0" applyProtection="0">
      <alignment vertical="top" wrapText="1"/>
    </xf>
    <xf numFmtId="0" fontId="12" fillId="0" borderId="0"/>
    <xf numFmtId="0" fontId="12" fillId="0" borderId="0"/>
    <xf numFmtId="0" fontId="7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0" fontId="11" fillId="0" borderId="0"/>
    <xf numFmtId="0" fontId="6" fillId="0" borderId="0"/>
    <xf numFmtId="9" fontId="6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31" fillId="0" borderId="13" applyNumberFormat="0" applyFill="0" applyAlignment="0" applyProtection="0"/>
    <xf numFmtId="0" fontId="32" fillId="0" borderId="14" applyNumberFormat="0" applyFill="0" applyAlignment="0" applyProtection="0"/>
    <xf numFmtId="0" fontId="33" fillId="0" borderId="15" applyNumberFormat="0" applyFill="0" applyAlignment="0" applyProtection="0"/>
    <xf numFmtId="0" fontId="33" fillId="0" borderId="0" applyNumberFormat="0" applyFill="0" applyBorder="0" applyAlignment="0" applyProtection="0"/>
    <xf numFmtId="0" fontId="34" fillId="8" borderId="0" applyNumberFormat="0" applyBorder="0" applyAlignment="0" applyProtection="0"/>
    <xf numFmtId="0" fontId="35" fillId="9" borderId="0" applyNumberFormat="0" applyBorder="0" applyAlignment="0" applyProtection="0"/>
    <xf numFmtId="0" fontId="36" fillId="10" borderId="0" applyNumberFormat="0" applyBorder="0" applyAlignment="0" applyProtection="0"/>
    <xf numFmtId="0" fontId="37" fillId="11" borderId="16" applyNumberFormat="0" applyAlignment="0" applyProtection="0"/>
    <xf numFmtId="0" fontId="38" fillId="12" borderId="17" applyNumberFormat="0" applyAlignment="0" applyProtection="0"/>
    <xf numFmtId="0" fontId="39" fillId="12" borderId="16" applyNumberFormat="0" applyAlignment="0" applyProtection="0"/>
    <xf numFmtId="0" fontId="40" fillId="0" borderId="18" applyNumberFormat="0" applyFill="0" applyAlignment="0" applyProtection="0"/>
    <xf numFmtId="0" fontId="41" fillId="13" borderId="19" applyNumberFormat="0" applyAlignment="0" applyProtection="0"/>
    <xf numFmtId="0" fontId="42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27" fillId="0" borderId="21" applyNumberFormat="0" applyFill="0" applyAlignment="0" applyProtection="0"/>
    <xf numFmtId="0" fontId="44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44" fillId="18" borderId="0" applyNumberFormat="0" applyBorder="0" applyAlignment="0" applyProtection="0"/>
    <xf numFmtId="0" fontId="44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44" fillId="22" borderId="0" applyNumberFormat="0" applyBorder="0" applyAlignment="0" applyProtection="0"/>
    <xf numFmtId="0" fontId="44" fillId="23" borderId="0" applyNumberFormat="0" applyBorder="0" applyAlignment="0" applyProtection="0"/>
    <xf numFmtId="0" fontId="5" fillId="24" borderId="0" applyNumberFormat="0" applyBorder="0" applyAlignment="0" applyProtection="0"/>
    <xf numFmtId="0" fontId="5" fillId="25" borderId="0" applyNumberFormat="0" applyBorder="0" applyAlignment="0" applyProtection="0"/>
    <xf numFmtId="0" fontId="44" fillId="26" borderId="0" applyNumberFormat="0" applyBorder="0" applyAlignment="0" applyProtection="0"/>
    <xf numFmtId="0" fontId="44" fillId="27" borderId="0" applyNumberFormat="0" applyBorder="0" applyAlignment="0" applyProtection="0"/>
    <xf numFmtId="0" fontId="5" fillId="28" borderId="0" applyNumberFormat="0" applyBorder="0" applyAlignment="0" applyProtection="0"/>
    <xf numFmtId="0" fontId="5" fillId="29" borderId="0" applyNumberFormat="0" applyBorder="0" applyAlignment="0" applyProtection="0"/>
    <xf numFmtId="0" fontId="44" fillId="30" borderId="0" applyNumberFormat="0" applyBorder="0" applyAlignment="0" applyProtection="0"/>
    <xf numFmtId="0" fontId="44" fillId="31" borderId="0" applyNumberFormat="0" applyBorder="0" applyAlignment="0" applyProtection="0"/>
    <xf numFmtId="0" fontId="5" fillId="32" borderId="0" applyNumberFormat="0" applyBorder="0" applyAlignment="0" applyProtection="0"/>
    <xf numFmtId="0" fontId="5" fillId="33" borderId="0" applyNumberFormat="0" applyBorder="0" applyAlignment="0" applyProtection="0"/>
    <xf numFmtId="0" fontId="44" fillId="34" borderId="0" applyNumberFormat="0" applyBorder="0" applyAlignment="0" applyProtection="0"/>
    <xf numFmtId="0" fontId="44" fillId="35" borderId="0" applyNumberFormat="0" applyBorder="0" applyAlignment="0" applyProtection="0"/>
    <xf numFmtId="0" fontId="5" fillId="36" borderId="0" applyNumberFormat="0" applyBorder="0" applyAlignment="0" applyProtection="0"/>
    <xf numFmtId="0" fontId="5" fillId="37" borderId="0" applyNumberFormat="0" applyBorder="0" applyAlignment="0" applyProtection="0"/>
    <xf numFmtId="0" fontId="44" fillId="38" borderId="0" applyNumberFormat="0" applyBorder="0" applyAlignment="0" applyProtection="0"/>
    <xf numFmtId="0" fontId="5" fillId="0" borderId="0"/>
    <xf numFmtId="0" fontId="5" fillId="14" borderId="20" applyNumberFormat="0" applyFont="0" applyAlignment="0" applyProtection="0"/>
    <xf numFmtId="0" fontId="45" fillId="0" borderId="0" applyNumberFormat="0" applyFill="0" applyBorder="0" applyAlignment="0" applyProtection="0"/>
    <xf numFmtId="0" fontId="4" fillId="0" borderId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36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0" fontId="4" fillId="37" borderId="0" applyNumberFormat="0" applyBorder="0" applyAlignment="0" applyProtection="0"/>
    <xf numFmtId="0" fontId="4" fillId="14" borderId="20" applyNumberFormat="0" applyFont="0" applyAlignment="0" applyProtection="0"/>
    <xf numFmtId="0" fontId="3" fillId="0" borderId="0"/>
    <xf numFmtId="0" fontId="2" fillId="0" borderId="0"/>
    <xf numFmtId="0" fontId="11" fillId="0" borderId="0"/>
    <xf numFmtId="0" fontId="1" fillId="0" borderId="0"/>
    <xf numFmtId="0" fontId="11" fillId="0" borderId="0"/>
    <xf numFmtId="0" fontId="46" fillId="0" borderId="0">
      <alignment textRotation="45"/>
    </xf>
  </cellStyleXfs>
  <cellXfs count="224">
    <xf numFmtId="0" fontId="0" fillId="0" borderId="0" xfId="0"/>
    <xf numFmtId="0" fontId="12" fillId="2" borderId="0" xfId="0" applyFont="1" applyFill="1" applyBorder="1"/>
    <xf numFmtId="0" fontId="12" fillId="0" borderId="0" xfId="0" applyFont="1"/>
    <xf numFmtId="1" fontId="13" fillId="2" borderId="0" xfId="0" applyNumberFormat="1" applyFont="1" applyFill="1" applyBorder="1"/>
    <xf numFmtId="0" fontId="12" fillId="2" borderId="0" xfId="0" applyFont="1" applyFill="1"/>
    <xf numFmtId="167" fontId="14" fillId="2" borderId="0" xfId="0" applyNumberFormat="1" applyFont="1" applyFill="1" applyBorder="1"/>
    <xf numFmtId="4" fontId="15" fillId="0" borderId="0" xfId="0" applyNumberFormat="1" applyFont="1" applyFill="1" applyBorder="1"/>
    <xf numFmtId="0" fontId="16" fillId="2" borderId="0" xfId="0" applyFont="1" applyFill="1" applyBorder="1" applyAlignment="1">
      <alignment horizontal="right"/>
    </xf>
    <xf numFmtId="0" fontId="12" fillId="2" borderId="0" xfId="0" quotePrefix="1" applyFont="1" applyFill="1" applyAlignment="1">
      <alignment horizontal="center"/>
    </xf>
    <xf numFmtId="0" fontId="12" fillId="2" borderId="1" xfId="0" applyFont="1" applyFill="1" applyBorder="1"/>
    <xf numFmtId="0" fontId="17" fillId="2" borderId="0" xfId="0" applyFont="1" applyFill="1" applyBorder="1"/>
    <xf numFmtId="49" fontId="18" fillId="2" borderId="2" xfId="0" applyNumberFormat="1" applyFont="1" applyFill="1" applyBorder="1" applyAlignment="1">
      <alignment horizontal="left"/>
    </xf>
    <xf numFmtId="49" fontId="16" fillId="2" borderId="2" xfId="0" applyNumberFormat="1" applyFont="1" applyFill="1" applyBorder="1" applyAlignment="1">
      <alignment horizontal="left"/>
    </xf>
    <xf numFmtId="49" fontId="12" fillId="2" borderId="2" xfId="0" applyNumberFormat="1" applyFont="1" applyFill="1" applyBorder="1" applyAlignment="1">
      <alignment horizontal="left"/>
    </xf>
    <xf numFmtId="49" fontId="17" fillId="2" borderId="0" xfId="0" applyNumberFormat="1" applyFont="1" applyFill="1" applyBorder="1" applyAlignment="1">
      <alignment horizontal="left"/>
    </xf>
    <xf numFmtId="0" fontId="17" fillId="2" borderId="0" xfId="0" applyFont="1" applyFill="1" applyBorder="1" applyAlignment="1">
      <alignment horizontal="right"/>
    </xf>
    <xf numFmtId="0" fontId="19" fillId="2" borderId="3" xfId="0" applyFont="1" applyFill="1" applyBorder="1" applyAlignment="1">
      <alignment horizontal="left"/>
    </xf>
    <xf numFmtId="14" fontId="19" fillId="0" borderId="3" xfId="0" applyNumberFormat="1" applyFont="1" applyBorder="1" applyAlignment="1">
      <alignment horizontal="left"/>
    </xf>
    <xf numFmtId="14" fontId="19" fillId="2" borderId="4" xfId="0" applyNumberFormat="1" applyFont="1" applyFill="1" applyBorder="1" applyAlignment="1">
      <alignment horizontal="left"/>
    </xf>
    <xf numFmtId="4" fontId="15" fillId="0" borderId="0" xfId="0" applyNumberFormat="1" applyFont="1" applyFill="1" applyBorder="1" applyAlignment="1">
      <alignment horizontal="right"/>
    </xf>
    <xf numFmtId="0" fontId="17" fillId="2" borderId="0" xfId="0" applyFont="1" applyFill="1" applyBorder="1" applyAlignment="1"/>
    <xf numFmtId="0" fontId="19" fillId="0" borderId="0" xfId="0" applyFont="1" applyBorder="1"/>
    <xf numFmtId="0" fontId="19" fillId="2" borderId="4" xfId="0" applyFont="1" applyFill="1" applyBorder="1" applyAlignment="1">
      <alignment horizontal="left"/>
    </xf>
    <xf numFmtId="0" fontId="15" fillId="0" borderId="0" xfId="0" applyFont="1"/>
    <xf numFmtId="0" fontId="15" fillId="0" borderId="0" xfId="0" applyFont="1" applyFill="1" applyBorder="1"/>
    <xf numFmtId="0" fontId="21" fillId="0" borderId="0" xfId="0" applyFont="1" applyFill="1" applyBorder="1"/>
    <xf numFmtId="0" fontId="15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horizontal="centerContinuous" vertical="center" wrapText="1"/>
    </xf>
    <xf numFmtId="4" fontId="18" fillId="0" borderId="0" xfId="0" applyNumberFormat="1" applyFont="1" applyFill="1" applyBorder="1" applyAlignment="1">
      <alignment horizontal="centerContinuous" vertical="center"/>
    </xf>
    <xf numFmtId="4" fontId="15" fillId="0" borderId="0" xfId="0" applyNumberFormat="1" applyFont="1" applyFill="1" applyBorder="1" applyAlignment="1">
      <alignment horizontal="centerContinuous" vertical="center"/>
    </xf>
    <xf numFmtId="4" fontId="15" fillId="0" borderId="0" xfId="0" applyNumberFormat="1" applyFont="1" applyFill="1" applyBorder="1" applyAlignment="1">
      <alignment vertical="center"/>
    </xf>
    <xf numFmtId="4" fontId="18" fillId="0" borderId="0" xfId="0" applyNumberFormat="1" applyFont="1" applyFill="1" applyBorder="1" applyAlignment="1">
      <alignment vertical="center"/>
    </xf>
    <xf numFmtId="10" fontId="18" fillId="0" borderId="0" xfId="0" applyNumberFormat="1" applyFont="1" applyFill="1" applyBorder="1" applyAlignment="1">
      <alignment vertical="center"/>
    </xf>
    <xf numFmtId="166" fontId="18" fillId="0" borderId="0" xfId="0" applyNumberFormat="1" applyFont="1" applyFill="1" applyBorder="1" applyAlignment="1">
      <alignment horizontal="centerContinuous"/>
    </xf>
    <xf numFmtId="0" fontId="22" fillId="0" borderId="0" xfId="0" quotePrefix="1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center" vertical="top"/>
    </xf>
    <xf numFmtId="0" fontId="15" fillId="0" borderId="0" xfId="0" applyFont="1" applyFill="1" applyBorder="1" applyAlignment="1">
      <alignment horizontal="justify" vertical="top" wrapText="1"/>
    </xf>
    <xf numFmtId="0" fontId="15" fillId="0" borderId="0" xfId="0" applyFont="1" applyFill="1" applyBorder="1" applyAlignment="1">
      <alignment horizontal="center"/>
    </xf>
    <xf numFmtId="10" fontId="15" fillId="0" borderId="0" xfId="0" applyNumberFormat="1" applyFont="1" applyFill="1" applyBorder="1"/>
    <xf numFmtId="0" fontId="15" fillId="0" borderId="0" xfId="0" applyFont="1" applyFill="1"/>
    <xf numFmtId="0" fontId="12" fillId="0" borderId="0" xfId="0" applyFont="1" applyFill="1" applyBorder="1" applyAlignment="1">
      <alignment horizontal="justify" vertical="top" wrapText="1"/>
    </xf>
    <xf numFmtId="0" fontId="12" fillId="0" borderId="0" xfId="0" applyFont="1" applyFill="1" applyBorder="1" applyAlignment="1">
      <alignment horizontal="center"/>
    </xf>
    <xf numFmtId="4" fontId="12" fillId="0" borderId="0" xfId="0" applyNumberFormat="1" applyFont="1" applyFill="1" applyBorder="1"/>
    <xf numFmtId="166" fontId="18" fillId="0" borderId="0" xfId="0" quotePrefix="1" applyNumberFormat="1" applyFont="1" applyFill="1" applyBorder="1" applyAlignment="1">
      <alignment horizontal="centerContinuous" vertical="center"/>
    </xf>
    <xf numFmtId="0" fontId="18" fillId="0" borderId="0" xfId="0" applyFont="1" applyFill="1" applyBorder="1" applyAlignment="1">
      <alignment vertical="center"/>
    </xf>
    <xf numFmtId="170" fontId="18" fillId="0" borderId="0" xfId="0" applyNumberFormat="1" applyFont="1" applyFill="1" applyBorder="1" applyAlignment="1">
      <alignment horizontal="centerContinuous" vertical="center" wrapText="1"/>
    </xf>
    <xf numFmtId="0" fontId="21" fillId="2" borderId="0" xfId="0" applyFont="1" applyFill="1" applyBorder="1" applyAlignment="1" applyProtection="1">
      <alignment horizontal="justify" vertical="top" wrapText="1"/>
      <protection locked="0"/>
    </xf>
    <xf numFmtId="0" fontId="15" fillId="0" borderId="5" xfId="0" applyFont="1" applyBorder="1" applyAlignment="1">
      <alignment horizontal="center" vertical="top"/>
    </xf>
    <xf numFmtId="0" fontId="18" fillId="0" borderId="5" xfId="0" applyFont="1" applyBorder="1" applyAlignment="1">
      <alignment horizontal="center" vertical="top" wrapText="1"/>
    </xf>
    <xf numFmtId="0" fontId="18" fillId="0" borderId="5" xfId="0" applyFont="1" applyBorder="1" applyAlignment="1">
      <alignment vertical="top" wrapText="1"/>
    </xf>
    <xf numFmtId="4" fontId="15" fillId="0" borderId="5" xfId="3" applyNumberFormat="1" applyFont="1" applyBorder="1" applyAlignment="1">
      <alignment horizontal="center" vertical="top" wrapText="1"/>
    </xf>
    <xf numFmtId="4" fontId="15" fillId="0" borderId="5" xfId="0" applyNumberFormat="1" applyFont="1" applyBorder="1" applyAlignment="1">
      <alignment horizontal="center" vertical="top"/>
    </xf>
    <xf numFmtId="4" fontId="18" fillId="0" borderId="5" xfId="0" applyNumberFormat="1" applyFont="1" applyFill="1" applyBorder="1" applyAlignment="1">
      <alignment horizontal="center" vertical="top"/>
    </xf>
    <xf numFmtId="4" fontId="15" fillId="0" borderId="5" xfId="0" applyNumberFormat="1" applyFont="1" applyFill="1" applyBorder="1" applyAlignment="1">
      <alignment vertical="top"/>
    </xf>
    <xf numFmtId="10" fontId="18" fillId="0" borderId="5" xfId="0" applyNumberFormat="1" applyFont="1" applyFill="1" applyBorder="1" applyAlignment="1">
      <alignment horizontal="center" vertical="top"/>
    </xf>
    <xf numFmtId="168" fontId="18" fillId="0" borderId="5" xfId="0" applyNumberFormat="1" applyFont="1" applyFill="1" applyBorder="1" applyAlignment="1">
      <alignment horizontal="center" vertical="top"/>
    </xf>
    <xf numFmtId="10" fontId="15" fillId="0" borderId="5" xfId="0" applyNumberFormat="1" applyFont="1" applyFill="1" applyBorder="1" applyAlignment="1">
      <alignment vertical="top"/>
    </xf>
    <xf numFmtId="0" fontId="15" fillId="0" borderId="5" xfId="0" applyFont="1" applyBorder="1" applyAlignment="1">
      <alignment horizontal="center" vertical="top" wrapText="1"/>
    </xf>
    <xf numFmtId="169" fontId="15" fillId="3" borderId="5" xfId="3" applyNumberFormat="1" applyFont="1" applyFill="1" applyBorder="1" applyAlignment="1" applyProtection="1">
      <alignment vertical="top"/>
    </xf>
    <xf numFmtId="168" fontId="15" fillId="0" borderId="5" xfId="0" applyNumberFormat="1" applyFont="1" applyFill="1" applyBorder="1" applyAlignment="1">
      <alignment vertical="top"/>
    </xf>
    <xf numFmtId="0" fontId="15" fillId="0" borderId="5" xfId="0" applyFont="1" applyBorder="1" applyAlignment="1">
      <alignment vertical="top" wrapText="1"/>
    </xf>
    <xf numFmtId="0" fontId="21" fillId="2" borderId="5" xfId="0" applyFont="1" applyFill="1" applyBorder="1" applyAlignment="1" applyProtection="1">
      <alignment horizontal="justify" vertical="top" wrapText="1"/>
      <protection locked="0"/>
    </xf>
    <xf numFmtId="49" fontId="15" fillId="3" borderId="5" xfId="0" applyNumberFormat="1" applyFont="1" applyFill="1" applyBorder="1" applyAlignment="1">
      <alignment horizontal="center" vertical="top"/>
    </xf>
    <xf numFmtId="4" fontId="20" fillId="0" borderId="6" xfId="0" applyNumberFormat="1" applyFont="1" applyFill="1" applyBorder="1" applyAlignment="1">
      <alignment horizontal="centerContinuous"/>
    </xf>
    <xf numFmtId="10" fontId="20" fillId="0" borderId="6" xfId="0" applyNumberFormat="1" applyFont="1" applyFill="1" applyBorder="1" applyAlignment="1">
      <alignment horizontal="centerContinuous"/>
    </xf>
    <xf numFmtId="0" fontId="16" fillId="0" borderId="5" xfId="0" applyFont="1" applyFill="1" applyBorder="1" applyAlignment="1">
      <alignment horizontal="center" vertical="center" wrapText="1"/>
    </xf>
    <xf numFmtId="4" fontId="16" fillId="0" borderId="5" xfId="0" applyNumberFormat="1" applyFont="1" applyFill="1" applyBorder="1" applyAlignment="1">
      <alignment horizontal="center" wrapText="1"/>
    </xf>
    <xf numFmtId="4" fontId="16" fillId="0" borderId="5" xfId="0" applyNumberFormat="1" applyFont="1" applyFill="1" applyBorder="1" applyAlignment="1">
      <alignment horizontal="center"/>
    </xf>
    <xf numFmtId="10" fontId="16" fillId="0" borderId="5" xfId="0" applyNumberFormat="1" applyFont="1" applyFill="1" applyBorder="1" applyAlignment="1">
      <alignment horizontal="center"/>
    </xf>
    <xf numFmtId="168" fontId="16" fillId="0" borderId="5" xfId="0" applyNumberFormat="1" applyFont="1" applyFill="1" applyBorder="1" applyAlignment="1">
      <alignment horizontal="center"/>
    </xf>
    <xf numFmtId="4" fontId="20" fillId="0" borderId="6" xfId="0" applyNumberFormat="1" applyFont="1" applyFill="1" applyBorder="1" applyAlignment="1">
      <alignment horizontal="center"/>
    </xf>
    <xf numFmtId="10" fontId="20" fillId="0" borderId="6" xfId="0" applyNumberFormat="1" applyFont="1" applyFill="1" applyBorder="1" applyAlignment="1">
      <alignment horizontal="center"/>
    </xf>
    <xf numFmtId="4" fontId="15" fillId="4" borderId="6" xfId="0" applyNumberFormat="1" applyFont="1" applyFill="1" applyBorder="1" applyAlignment="1">
      <alignment vertical="top"/>
    </xf>
    <xf numFmtId="4" fontId="18" fillId="0" borderId="6" xfId="0" applyNumberFormat="1" applyFont="1" applyFill="1" applyBorder="1" applyAlignment="1">
      <alignment vertical="top"/>
    </xf>
    <xf numFmtId="10" fontId="18" fillId="0" borderId="6" xfId="0" applyNumberFormat="1" applyFont="1" applyFill="1" applyBorder="1" applyAlignment="1">
      <alignment vertical="top"/>
    </xf>
    <xf numFmtId="0" fontId="15" fillId="0" borderId="7" xfId="0" applyFont="1" applyBorder="1" applyAlignment="1">
      <alignment horizontal="center" vertical="top" wrapText="1"/>
    </xf>
    <xf numFmtId="0" fontId="15" fillId="0" borderId="7" xfId="0" applyFont="1" applyBorder="1" applyAlignment="1">
      <alignment vertical="top" wrapText="1"/>
    </xf>
    <xf numFmtId="0" fontId="15" fillId="0" borderId="7" xfId="0" applyFont="1" applyBorder="1" applyAlignment="1">
      <alignment horizontal="center" vertical="top"/>
    </xf>
    <xf numFmtId="169" fontId="15" fillId="3" borderId="7" xfId="3" applyNumberFormat="1" applyFont="1" applyFill="1" applyBorder="1" applyAlignment="1" applyProtection="1">
      <alignment vertical="top"/>
    </xf>
    <xf numFmtId="4" fontId="15" fillId="0" borderId="7" xfId="0" applyNumberFormat="1" applyFont="1" applyBorder="1" applyAlignment="1">
      <alignment horizontal="center" vertical="top"/>
    </xf>
    <xf numFmtId="4" fontId="15" fillId="0" borderId="7" xfId="0" applyNumberFormat="1" applyFont="1" applyFill="1" applyBorder="1" applyAlignment="1">
      <alignment vertical="top"/>
    </xf>
    <xf numFmtId="10" fontId="15" fillId="0" borderId="7" xfId="0" applyNumberFormat="1" applyFont="1" applyFill="1" applyBorder="1" applyAlignment="1">
      <alignment vertical="top"/>
    </xf>
    <xf numFmtId="168" fontId="15" fillId="0" borderId="7" xfId="0" applyNumberFormat="1" applyFont="1" applyFill="1" applyBorder="1" applyAlignment="1">
      <alignment vertical="top"/>
    </xf>
    <xf numFmtId="168" fontId="15" fillId="0" borderId="0" xfId="0" applyNumberFormat="1" applyFont="1" applyFill="1" applyBorder="1"/>
    <xf numFmtId="169" fontId="15" fillId="5" borderId="5" xfId="3" applyNumberFormat="1" applyFont="1" applyFill="1" applyBorder="1" applyAlignment="1" applyProtection="1">
      <alignment vertical="top"/>
    </xf>
    <xf numFmtId="169" fontId="15" fillId="5" borderId="7" xfId="3" applyNumberFormat="1" applyFont="1" applyFill="1" applyBorder="1" applyAlignment="1" applyProtection="1">
      <alignment vertical="top"/>
    </xf>
    <xf numFmtId="0" fontId="15" fillId="6" borderId="5" xfId="0" applyFont="1" applyFill="1" applyBorder="1" applyAlignment="1">
      <alignment horizontal="center" vertical="top" wrapText="1"/>
    </xf>
    <xf numFmtId="0" fontId="15" fillId="6" borderId="7" xfId="0" applyFont="1" applyFill="1" applyBorder="1" applyAlignment="1">
      <alignment horizontal="center" vertical="top" wrapText="1"/>
    </xf>
    <xf numFmtId="0" fontId="15" fillId="6" borderId="5" xfId="0" applyFont="1" applyFill="1" applyBorder="1" applyAlignment="1">
      <alignment vertical="top" wrapText="1"/>
    </xf>
    <xf numFmtId="0" fontId="21" fillId="0" borderId="8" xfId="0" applyFont="1" applyFill="1" applyBorder="1"/>
    <xf numFmtId="0" fontId="11" fillId="0" borderId="6" xfId="0" applyFont="1" applyBorder="1" applyAlignment="1" applyProtection="1">
      <alignment vertical="center"/>
      <protection locked="0"/>
    </xf>
    <xf numFmtId="44" fontId="16" fillId="7" borderId="6" xfId="5" applyFont="1" applyFill="1" applyBorder="1" applyAlignment="1" applyProtection="1">
      <alignment horizontal="center" vertical="center"/>
      <protection locked="0"/>
    </xf>
    <xf numFmtId="44" fontId="11" fillId="0" borderId="6" xfId="0" applyNumberFormat="1" applyFont="1" applyBorder="1" applyAlignment="1" applyProtection="1">
      <alignment vertical="center"/>
      <protection locked="0"/>
    </xf>
    <xf numFmtId="0" fontId="11" fillId="0" borderId="6" xfId="0" applyFont="1" applyBorder="1" applyProtection="1">
      <protection locked="0"/>
    </xf>
    <xf numFmtId="0" fontId="11" fillId="0" borderId="0" xfId="0" applyFont="1" applyProtection="1"/>
    <xf numFmtId="0" fontId="11" fillId="2" borderId="8" xfId="0" applyFont="1" applyFill="1" applyBorder="1" applyAlignment="1" applyProtection="1">
      <alignment vertical="center"/>
    </xf>
    <xf numFmtId="0" fontId="11" fillId="2" borderId="0" xfId="0" applyFont="1" applyFill="1" applyBorder="1" applyAlignment="1" applyProtection="1">
      <alignment vertical="center"/>
    </xf>
    <xf numFmtId="0" fontId="11" fillId="2" borderId="0" xfId="0" applyFont="1" applyFill="1" applyBorder="1" applyAlignment="1" applyProtection="1">
      <alignment horizontal="center" vertical="center"/>
    </xf>
    <xf numFmtId="44" fontId="11" fillId="2" borderId="0" xfId="5" applyFont="1" applyFill="1" applyBorder="1" applyAlignment="1" applyProtection="1">
      <alignment horizontal="center" vertical="center"/>
    </xf>
    <xf numFmtId="0" fontId="11" fillId="0" borderId="0" xfId="0" applyFont="1" applyBorder="1" applyProtection="1"/>
    <xf numFmtId="44" fontId="11" fillId="0" borderId="0" xfId="17" applyNumberFormat="1" applyFont="1" applyProtection="1"/>
    <xf numFmtId="49" fontId="16" fillId="2" borderId="0" xfId="0" applyNumberFormat="1" applyFont="1" applyFill="1" applyBorder="1" applyAlignment="1" applyProtection="1">
      <alignment vertical="center"/>
    </xf>
    <xf numFmtId="0" fontId="11" fillId="6" borderId="0" xfId="0" applyFont="1" applyFill="1" applyBorder="1" applyProtection="1"/>
    <xf numFmtId="0" fontId="11" fillId="2" borderId="23" xfId="0" applyFont="1" applyFill="1" applyBorder="1" applyAlignment="1" applyProtection="1">
      <alignment vertical="center"/>
    </xf>
    <xf numFmtId="0" fontId="11" fillId="2" borderId="22" xfId="0" applyFont="1" applyFill="1" applyBorder="1" applyAlignment="1" applyProtection="1">
      <alignment vertical="center"/>
    </xf>
    <xf numFmtId="0" fontId="11" fillId="2" borderId="22" xfId="0" applyFont="1" applyFill="1" applyBorder="1" applyAlignment="1" applyProtection="1">
      <alignment horizontal="center" vertical="center"/>
    </xf>
    <xf numFmtId="44" fontId="11" fillId="2" borderId="22" xfId="5" applyFont="1" applyFill="1" applyBorder="1" applyAlignment="1" applyProtection="1">
      <alignment horizontal="center" vertical="center"/>
    </xf>
    <xf numFmtId="0" fontId="11" fillId="0" borderId="0" xfId="0" applyFont="1" applyBorder="1" applyAlignment="1" applyProtection="1">
      <alignment horizontal="center" vertical="center"/>
    </xf>
    <xf numFmtId="0" fontId="11" fillId="0" borderId="0" xfId="0" applyFont="1" applyAlignment="1" applyProtection="1">
      <alignment horizontal="center" vertical="center"/>
    </xf>
    <xf numFmtId="44" fontId="16" fillId="0" borderId="10" xfId="5" applyFont="1" applyFill="1" applyBorder="1" applyAlignment="1" applyProtection="1">
      <alignment horizontal="center" vertical="center"/>
    </xf>
    <xf numFmtId="44" fontId="16" fillId="0" borderId="0" xfId="5" applyFont="1" applyFill="1" applyBorder="1" applyAlignment="1" applyProtection="1">
      <alignment horizontal="center" vertical="center"/>
    </xf>
    <xf numFmtId="44" fontId="16" fillId="0" borderId="7" xfId="5" applyFont="1" applyFill="1" applyBorder="1" applyAlignment="1" applyProtection="1">
      <alignment horizontal="center" vertical="center" wrapText="1"/>
    </xf>
    <xf numFmtId="44" fontId="16" fillId="0" borderId="0" xfId="5" applyFont="1" applyFill="1" applyBorder="1" applyAlignment="1" applyProtection="1">
      <alignment horizontal="center" vertical="center" wrapText="1"/>
    </xf>
    <xf numFmtId="1" fontId="30" fillId="7" borderId="6" xfId="0" applyNumberFormat="1" applyFont="1" applyFill="1" applyBorder="1" applyAlignment="1" applyProtection="1">
      <alignment horizontal="center" vertical="center" wrapText="1"/>
    </xf>
    <xf numFmtId="0" fontId="29" fillId="7" borderId="6" xfId="0" applyFont="1" applyFill="1" applyBorder="1" applyAlignment="1" applyProtection="1">
      <alignment vertical="center" wrapText="1"/>
    </xf>
    <xf numFmtId="0" fontId="29" fillId="7" borderId="6" xfId="0" applyFont="1" applyFill="1" applyBorder="1" applyAlignment="1" applyProtection="1">
      <alignment horizontal="center" vertical="center" wrapText="1"/>
    </xf>
    <xf numFmtId="0" fontId="30" fillId="7" borderId="6" xfId="0" applyFont="1" applyFill="1" applyBorder="1" applyAlignment="1" applyProtection="1">
      <alignment vertical="center" wrapText="1"/>
    </xf>
    <xf numFmtId="44" fontId="29" fillId="7" borderId="7" xfId="5" applyFont="1" applyFill="1" applyBorder="1" applyAlignment="1" applyProtection="1">
      <alignment horizontal="center" vertical="center" wrapText="1"/>
    </xf>
    <xf numFmtId="44" fontId="11" fillId="7" borderId="6" xfId="5" applyFont="1" applyFill="1" applyBorder="1" applyAlignment="1" applyProtection="1">
      <alignment horizontal="center" vertical="center"/>
    </xf>
    <xf numFmtId="44" fontId="11" fillId="7" borderId="6" xfId="5" applyNumberFormat="1" applyFont="1" applyFill="1" applyBorder="1" applyAlignment="1" applyProtection="1">
      <alignment horizontal="center" vertical="center"/>
    </xf>
    <xf numFmtId="44" fontId="29" fillId="7" borderId="0" xfId="5" applyFont="1" applyFill="1" applyBorder="1" applyAlignment="1" applyProtection="1">
      <alignment horizontal="center" vertical="center" wrapText="1"/>
    </xf>
    <xf numFmtId="44" fontId="11" fillId="0" borderId="0" xfId="5" applyFont="1" applyProtection="1"/>
    <xf numFmtId="0" fontId="29" fillId="6" borderId="6" xfId="0" applyFont="1" applyFill="1" applyBorder="1" applyAlignment="1" applyProtection="1">
      <alignment horizontal="center" vertical="center" wrapText="1"/>
    </xf>
    <xf numFmtId="0" fontId="29" fillId="0" borderId="6" xfId="0" applyFont="1" applyFill="1" applyBorder="1" applyAlignment="1" applyProtection="1">
      <alignment vertical="center" wrapText="1"/>
    </xf>
    <xf numFmtId="2" fontId="29" fillId="6" borderId="6" xfId="0" applyNumberFormat="1" applyFont="1" applyFill="1" applyBorder="1" applyAlignment="1" applyProtection="1">
      <alignment horizontal="center" vertical="center" wrapText="1"/>
    </xf>
    <xf numFmtId="44" fontId="29" fillId="6" borderId="6" xfId="5" applyFont="1" applyFill="1" applyBorder="1" applyAlignment="1" applyProtection="1">
      <alignment horizontal="center" vertical="center" wrapText="1"/>
    </xf>
    <xf numFmtId="44" fontId="11" fillId="6" borderId="6" xfId="5" applyFont="1" applyFill="1" applyBorder="1" applyAlignment="1" applyProtection="1">
      <alignment horizontal="center" vertical="center"/>
    </xf>
    <xf numFmtId="44" fontId="11" fillId="0" borderId="6" xfId="17" applyNumberFormat="1" applyFont="1" applyFill="1" applyBorder="1" applyProtection="1"/>
    <xf numFmtId="44" fontId="29" fillId="6" borderId="0" xfId="5" applyFont="1" applyFill="1" applyBorder="1" applyAlignment="1" applyProtection="1">
      <alignment horizontal="center" vertical="center" wrapText="1"/>
    </xf>
    <xf numFmtId="0" fontId="30" fillId="6" borderId="6" xfId="0" quotePrefix="1" applyFont="1" applyFill="1" applyBorder="1" applyAlignment="1" applyProtection="1">
      <alignment horizontal="center" vertical="center" wrapText="1"/>
    </xf>
    <xf numFmtId="0" fontId="30" fillId="6" borderId="6" xfId="0" applyFont="1" applyFill="1" applyBorder="1" applyAlignment="1" applyProtection="1">
      <alignment horizontal="right" vertical="center" wrapText="1"/>
    </xf>
    <xf numFmtId="44" fontId="16" fillId="6" borderId="6" xfId="5" applyFont="1" applyFill="1" applyBorder="1" applyAlignment="1" applyProtection="1">
      <alignment horizontal="center" vertical="center"/>
    </xf>
    <xf numFmtId="44" fontId="16" fillId="0" borderId="6" xfId="17" applyNumberFormat="1" applyFont="1" applyFill="1" applyBorder="1" applyProtection="1"/>
    <xf numFmtId="0" fontId="30" fillId="7" borderId="6" xfId="0" applyFont="1" applyFill="1" applyBorder="1" applyAlignment="1" applyProtection="1">
      <alignment horizontal="center" vertical="center" wrapText="1"/>
    </xf>
    <xf numFmtId="0" fontId="30" fillId="7" borderId="6" xfId="0" applyFont="1" applyFill="1" applyBorder="1" applyAlignment="1" applyProtection="1">
      <alignment horizontal="left" vertical="center" wrapText="1"/>
    </xf>
    <xf numFmtId="44" fontId="30" fillId="7" borderId="6" xfId="5" applyFont="1" applyFill="1" applyBorder="1" applyAlignment="1" applyProtection="1">
      <alignment horizontal="center" vertical="center" wrapText="1"/>
    </xf>
    <xf numFmtId="44" fontId="16" fillId="7" borderId="6" xfId="5" applyFont="1" applyFill="1" applyBorder="1" applyAlignment="1" applyProtection="1">
      <alignment horizontal="center" vertical="center"/>
    </xf>
    <xf numFmtId="44" fontId="30" fillId="7" borderId="0" xfId="5" applyFont="1" applyFill="1" applyBorder="1" applyAlignment="1" applyProtection="1">
      <alignment horizontal="center" vertical="center" wrapText="1"/>
    </xf>
    <xf numFmtId="0" fontId="11" fillId="0" borderId="0" xfId="0" applyFont="1" applyFill="1" applyProtection="1"/>
    <xf numFmtId="0" fontId="29" fillId="0" borderId="6" xfId="0" applyFont="1" applyFill="1" applyBorder="1" applyAlignment="1" applyProtection="1">
      <alignment horizontal="center" vertical="center" wrapText="1"/>
    </xf>
    <xf numFmtId="0" fontId="29" fillId="0" borderId="6" xfId="0" applyFont="1" applyFill="1" applyBorder="1" applyAlignment="1" applyProtection="1">
      <alignment horizontal="left" vertical="center" wrapText="1"/>
    </xf>
    <xf numFmtId="49" fontId="30" fillId="6" borderId="6" xfId="0" quotePrefix="1" applyNumberFormat="1" applyFont="1" applyFill="1" applyBorder="1" applyAlignment="1" applyProtection="1">
      <alignment horizontal="center" vertical="center" wrapText="1"/>
    </xf>
    <xf numFmtId="0" fontId="30" fillId="6" borderId="6" xfId="0" applyFont="1" applyFill="1" applyBorder="1" applyAlignment="1" applyProtection="1">
      <alignment horizontal="center" vertical="center" wrapText="1"/>
    </xf>
    <xf numFmtId="44" fontId="30" fillId="6" borderId="6" xfId="5" applyFont="1" applyFill="1" applyBorder="1" applyAlignment="1" applyProtection="1">
      <alignment horizontal="center" vertical="center" wrapText="1"/>
    </xf>
    <xf numFmtId="44" fontId="30" fillId="6" borderId="0" xfId="5" applyFont="1" applyFill="1" applyBorder="1" applyAlignment="1" applyProtection="1">
      <alignment horizontal="center" vertical="center" wrapText="1"/>
    </xf>
    <xf numFmtId="44" fontId="16" fillId="7" borderId="6" xfId="5" applyNumberFormat="1" applyFont="1" applyFill="1" applyBorder="1" applyAlignment="1" applyProtection="1">
      <alignment horizontal="center" vertical="center"/>
    </xf>
    <xf numFmtId="49" fontId="29" fillId="6" borderId="6" xfId="0" applyNumberFormat="1" applyFont="1" applyFill="1" applyBorder="1" applyAlignment="1" applyProtection="1">
      <alignment horizontal="center" vertical="center" wrapText="1"/>
    </xf>
    <xf numFmtId="0" fontId="29" fillId="6" borderId="6" xfId="0" applyFont="1" applyFill="1" applyBorder="1" applyAlignment="1" applyProtection="1">
      <alignment horizontal="left" vertical="center" wrapText="1"/>
    </xf>
    <xf numFmtId="44" fontId="11" fillId="0" borderId="6" xfId="17" applyNumberFormat="1" applyFont="1" applyBorder="1" applyProtection="1"/>
    <xf numFmtId="49" fontId="30" fillId="6" borderId="6" xfId="0" applyNumberFormat="1" applyFont="1" applyFill="1" applyBorder="1" applyAlignment="1" applyProtection="1">
      <alignment horizontal="center" vertical="center" wrapText="1"/>
    </xf>
    <xf numFmtId="44" fontId="16" fillId="0" borderId="6" xfId="5" applyFont="1" applyFill="1" applyBorder="1" applyAlignment="1" applyProtection="1">
      <alignment horizontal="center" vertical="center"/>
    </xf>
    <xf numFmtId="44" fontId="16" fillId="0" borderId="6" xfId="17" applyNumberFormat="1" applyFont="1" applyBorder="1" applyProtection="1"/>
    <xf numFmtId="2" fontId="29" fillId="7" borderId="6" xfId="0" applyNumberFormat="1" applyFont="1" applyFill="1" applyBorder="1" applyAlignment="1" applyProtection="1">
      <alignment horizontal="center" vertical="center" wrapText="1"/>
    </xf>
    <xf numFmtId="49" fontId="11" fillId="6" borderId="6" xfId="0" applyNumberFormat="1" applyFont="1" applyFill="1" applyBorder="1" applyAlignment="1" applyProtection="1">
      <alignment horizontal="center" vertical="center" wrapText="1"/>
    </xf>
    <xf numFmtId="0" fontId="11" fillId="6" borderId="6" xfId="0" applyFont="1" applyFill="1" applyBorder="1" applyAlignment="1" applyProtection="1">
      <alignment horizontal="center" vertical="center" wrapText="1"/>
    </xf>
    <xf numFmtId="0" fontId="11" fillId="6" borderId="6" xfId="0" applyFont="1" applyFill="1" applyBorder="1" applyAlignment="1" applyProtection="1">
      <alignment horizontal="left" vertical="center" wrapText="1"/>
    </xf>
    <xf numFmtId="2" fontId="11" fillId="6" borderId="6" xfId="0" applyNumberFormat="1" applyFont="1" applyFill="1" applyBorder="1" applyAlignment="1" applyProtection="1">
      <alignment horizontal="center" vertical="center" wrapText="1"/>
    </xf>
    <xf numFmtId="0" fontId="11" fillId="0" borderId="6" xfId="0" applyFont="1" applyFill="1" applyBorder="1" applyAlignment="1" applyProtection="1">
      <alignment horizontal="center" vertical="center" wrapText="1"/>
    </xf>
    <xf numFmtId="49" fontId="30" fillId="6" borderId="10" xfId="0" applyNumberFormat="1" applyFont="1" applyFill="1" applyBorder="1" applyAlignment="1" applyProtection="1">
      <alignment horizontal="center" vertical="center" wrapText="1"/>
    </xf>
    <xf numFmtId="0" fontId="11" fillId="6" borderId="10" xfId="0" applyFont="1" applyFill="1" applyBorder="1" applyAlignment="1" applyProtection="1">
      <alignment horizontal="center" vertical="center"/>
    </xf>
    <xf numFmtId="0" fontId="30" fillId="6" borderId="10" xfId="0" applyFont="1" applyFill="1" applyBorder="1" applyAlignment="1" applyProtection="1">
      <alignment horizontal="right" vertical="center" wrapText="1"/>
    </xf>
    <xf numFmtId="0" fontId="29" fillId="6" borderId="10" xfId="0" applyFont="1" applyFill="1" applyBorder="1" applyAlignment="1" applyProtection="1">
      <alignment horizontal="center" vertical="center" wrapText="1"/>
    </xf>
    <xf numFmtId="4" fontId="29" fillId="6" borderId="10" xfId="0" applyNumberFormat="1" applyFont="1" applyFill="1" applyBorder="1" applyAlignment="1" applyProtection="1">
      <alignment horizontal="center" vertical="center" wrapText="1"/>
    </xf>
    <xf numFmtId="44" fontId="11" fillId="6" borderId="10" xfId="5" applyFont="1" applyFill="1" applyBorder="1" applyAlignment="1" applyProtection="1">
      <alignment horizontal="center" vertical="center"/>
    </xf>
    <xf numFmtId="44" fontId="16" fillId="6" borderId="10" xfId="5" applyFont="1" applyFill="1" applyBorder="1" applyAlignment="1" applyProtection="1">
      <alignment horizontal="center" vertical="center"/>
    </xf>
    <xf numFmtId="44" fontId="11" fillId="6" borderId="0" xfId="5" applyFont="1" applyFill="1" applyBorder="1" applyAlignment="1" applyProtection="1">
      <alignment horizontal="center" vertical="center"/>
    </xf>
    <xf numFmtId="0" fontId="29" fillId="6" borderId="9" xfId="0" applyFont="1" applyFill="1" applyBorder="1" applyAlignment="1" applyProtection="1">
      <alignment horizontal="center" vertical="center" wrapText="1"/>
    </xf>
    <xf numFmtId="0" fontId="11" fillId="6" borderId="11" xfId="0" applyFont="1" applyFill="1" applyBorder="1" applyAlignment="1" applyProtection="1">
      <alignment horizontal="center" vertical="center"/>
    </xf>
    <xf numFmtId="0" fontId="30" fillId="6" borderId="11" xfId="0" applyFont="1" applyFill="1" applyBorder="1" applyAlignment="1" applyProtection="1">
      <alignment horizontal="right" vertical="center" wrapText="1"/>
    </xf>
    <xf numFmtId="0" fontId="29" fillId="6" borderId="11" xfId="0" applyFont="1" applyFill="1" applyBorder="1" applyAlignment="1" applyProtection="1">
      <alignment horizontal="center" vertical="center" wrapText="1"/>
    </xf>
    <xf numFmtId="4" fontId="29" fillId="6" borderId="11" xfId="0" applyNumberFormat="1" applyFont="1" applyFill="1" applyBorder="1" applyAlignment="1" applyProtection="1">
      <alignment horizontal="center" vertical="center" wrapText="1"/>
    </xf>
    <xf numFmtId="44" fontId="11" fillId="6" borderId="11" xfId="5" applyFont="1" applyFill="1" applyBorder="1" applyAlignment="1" applyProtection="1">
      <alignment horizontal="center" vertical="center"/>
    </xf>
    <xf numFmtId="44" fontId="11" fillId="6" borderId="12" xfId="5" applyFont="1" applyFill="1" applyBorder="1" applyAlignment="1" applyProtection="1">
      <alignment horizontal="center" vertical="center"/>
    </xf>
    <xf numFmtId="44" fontId="16" fillId="6" borderId="6" xfId="5" quotePrefix="1" applyNumberFormat="1" applyFont="1" applyFill="1" applyBorder="1" applyAlignment="1" applyProtection="1">
      <alignment horizontal="center" vertical="center"/>
    </xf>
    <xf numFmtId="0" fontId="16" fillId="0" borderId="0" xfId="1" applyFont="1" applyFill="1" applyBorder="1" applyAlignment="1" applyProtection="1"/>
    <xf numFmtId="14" fontId="16" fillId="0" borderId="0" xfId="1" applyNumberFormat="1" applyFont="1" applyFill="1" applyBorder="1" applyAlignment="1" applyProtection="1"/>
    <xf numFmtId="0" fontId="11" fillId="0" borderId="0" xfId="0" applyFont="1" applyFill="1" applyBorder="1" applyProtection="1"/>
    <xf numFmtId="0" fontId="16" fillId="0" borderId="0" xfId="1" applyFont="1" applyFill="1" applyBorder="1" applyAlignment="1" applyProtection="1">
      <alignment horizontal="center"/>
    </xf>
    <xf numFmtId="44" fontId="16" fillId="0" borderId="0" xfId="1" applyNumberFormat="1" applyFont="1" applyFill="1" applyBorder="1" applyAlignment="1" applyProtection="1">
      <alignment horizontal="center"/>
    </xf>
    <xf numFmtId="166" fontId="18" fillId="0" borderId="0" xfId="0" applyNumberFormat="1" applyFont="1" applyFill="1" applyBorder="1" applyAlignment="1">
      <alignment horizontal="center" vertical="center"/>
    </xf>
    <xf numFmtId="166" fontId="18" fillId="0" borderId="0" xfId="0" applyNumberFormat="1" applyFont="1" applyFill="1" applyBorder="1" applyAlignment="1">
      <alignment horizontal="center"/>
    </xf>
    <xf numFmtId="0" fontId="16" fillId="2" borderId="0" xfId="0" applyFont="1" applyFill="1" applyBorder="1" applyAlignment="1">
      <alignment horizontal="left" vertical="center" wrapText="1"/>
    </xf>
    <xf numFmtId="0" fontId="16" fillId="2" borderId="0" xfId="0" applyFont="1" applyFill="1" applyBorder="1" applyAlignment="1">
      <alignment horizontal="left" vertical="center"/>
    </xf>
    <xf numFmtId="49" fontId="18" fillId="2" borderId="2" xfId="0" applyNumberFormat="1" applyFont="1" applyFill="1" applyBorder="1" applyAlignment="1">
      <alignment horizontal="left"/>
    </xf>
    <xf numFmtId="14" fontId="19" fillId="0" borderId="0" xfId="0" applyNumberFormat="1" applyFont="1" applyBorder="1" applyAlignment="1">
      <alignment horizontal="center"/>
    </xf>
    <xf numFmtId="0" fontId="18" fillId="0" borderId="6" xfId="0" applyFont="1" applyFill="1" applyBorder="1" applyAlignment="1">
      <alignment horizontal="center" vertical="top" wrapText="1"/>
    </xf>
    <xf numFmtId="4" fontId="18" fillId="0" borderId="6" xfId="0" applyNumberFormat="1" applyFont="1" applyFill="1" applyBorder="1" applyAlignment="1">
      <alignment horizontal="center" vertical="top"/>
    </xf>
    <xf numFmtId="0" fontId="20" fillId="0" borderId="6" xfId="0" applyFont="1" applyFill="1" applyBorder="1" applyAlignment="1">
      <alignment horizontal="center" vertical="center" wrapText="1"/>
    </xf>
    <xf numFmtId="4" fontId="20" fillId="0" borderId="6" xfId="0" applyNumberFormat="1" applyFont="1" applyFill="1" applyBorder="1" applyAlignment="1">
      <alignment horizontal="center" vertical="center" wrapText="1"/>
    </xf>
    <xf numFmtId="0" fontId="16" fillId="0" borderId="6" xfId="0" applyFont="1" applyFill="1" applyBorder="1" applyAlignment="1" applyProtection="1">
      <alignment horizontal="center" vertical="center"/>
    </xf>
    <xf numFmtId="44" fontId="16" fillId="0" borderId="12" xfId="5" applyFont="1" applyFill="1" applyBorder="1" applyAlignment="1" applyProtection="1">
      <alignment horizontal="center" vertical="center" wrapText="1"/>
    </xf>
    <xf numFmtId="44" fontId="16" fillId="0" borderId="12" xfId="5" applyNumberFormat="1" applyFont="1" applyFill="1" applyBorder="1" applyAlignment="1" applyProtection="1">
      <alignment horizontal="center" vertical="center" wrapText="1"/>
    </xf>
    <xf numFmtId="0" fontId="26" fillId="7" borderId="23" xfId="0" applyFont="1" applyFill="1" applyBorder="1" applyAlignment="1" applyProtection="1">
      <alignment horizontal="center" vertical="center"/>
      <protection locked="0"/>
    </xf>
    <xf numFmtId="0" fontId="26" fillId="7" borderId="22" xfId="0" applyFont="1" applyFill="1" applyBorder="1" applyAlignment="1" applyProtection="1">
      <alignment horizontal="center" vertical="center"/>
      <protection locked="0"/>
    </xf>
    <xf numFmtId="0" fontId="11" fillId="0" borderId="29" xfId="0" applyFont="1" applyBorder="1" applyAlignment="1" applyProtection="1">
      <alignment horizontal="center"/>
      <protection locked="0"/>
    </xf>
    <xf numFmtId="0" fontId="11" fillId="0" borderId="24" xfId="0" applyFont="1" applyBorder="1" applyAlignment="1" applyProtection="1">
      <alignment horizontal="center"/>
      <protection locked="0"/>
    </xf>
    <xf numFmtId="0" fontId="11" fillId="0" borderId="25" xfId="0" applyFont="1" applyBorder="1" applyAlignment="1" applyProtection="1">
      <alignment horizontal="center"/>
      <protection locked="0"/>
    </xf>
    <xf numFmtId="0" fontId="11" fillId="0" borderId="28" xfId="0" applyFont="1" applyBorder="1" applyAlignment="1" applyProtection="1">
      <alignment horizontal="center"/>
      <protection locked="0"/>
    </xf>
    <xf numFmtId="0" fontId="11" fillId="0" borderId="27" xfId="0" applyFont="1" applyBorder="1" applyAlignment="1" applyProtection="1">
      <alignment horizontal="center"/>
      <protection locked="0"/>
    </xf>
    <xf numFmtId="0" fontId="11" fillId="0" borderId="26" xfId="0" applyFont="1" applyBorder="1" applyAlignment="1" applyProtection="1">
      <alignment horizontal="center"/>
      <protection locked="0"/>
    </xf>
    <xf numFmtId="0" fontId="24" fillId="2" borderId="27" xfId="0" applyFont="1" applyFill="1" applyBorder="1" applyAlignment="1" applyProtection="1">
      <alignment horizontal="center" vertical="center"/>
      <protection locked="0"/>
    </xf>
    <xf numFmtId="0" fontId="24" fillId="2" borderId="30" xfId="0" applyFont="1" applyFill="1" applyBorder="1" applyAlignment="1" applyProtection="1">
      <alignment horizontal="center" vertical="center"/>
      <protection locked="0"/>
    </xf>
    <xf numFmtId="0" fontId="24" fillId="2" borderId="26" xfId="0" applyFont="1" applyFill="1" applyBorder="1" applyAlignment="1" applyProtection="1">
      <alignment horizontal="center" vertical="center"/>
      <protection locked="0"/>
    </xf>
    <xf numFmtId="0" fontId="23" fillId="2" borderId="8" xfId="0" applyFont="1" applyFill="1" applyBorder="1" applyAlignment="1" applyProtection="1">
      <alignment horizontal="center" vertical="center"/>
      <protection locked="0"/>
    </xf>
    <xf numFmtId="0" fontId="23" fillId="2" borderId="0" xfId="0" applyFont="1" applyFill="1" applyBorder="1" applyAlignment="1" applyProtection="1">
      <alignment horizontal="center" vertical="center"/>
      <protection locked="0"/>
    </xf>
    <xf numFmtId="0" fontId="23" fillId="2" borderId="28" xfId="0" applyFont="1" applyFill="1" applyBorder="1" applyAlignment="1" applyProtection="1">
      <alignment horizontal="center" vertical="center"/>
      <protection locked="0"/>
    </xf>
    <xf numFmtId="0" fontId="11" fillId="2" borderId="8" xfId="0" applyFont="1" applyFill="1" applyBorder="1" applyAlignment="1" applyProtection="1">
      <alignment horizontal="left" vertical="center"/>
    </xf>
    <xf numFmtId="0" fontId="11" fillId="2" borderId="0" xfId="0" applyFont="1" applyFill="1" applyBorder="1" applyAlignment="1" applyProtection="1">
      <alignment horizontal="left" vertical="center"/>
    </xf>
    <xf numFmtId="0" fontId="30" fillId="7" borderId="6" xfId="0" applyFont="1" applyFill="1" applyBorder="1" applyAlignment="1" applyProtection="1">
      <alignment horizontal="center" vertical="center" wrapText="1"/>
    </xf>
    <xf numFmtId="49" fontId="16" fillId="6" borderId="0" xfId="0" applyNumberFormat="1" applyFont="1" applyFill="1" applyBorder="1" applyAlignment="1" applyProtection="1">
      <alignment horizontal="left" vertical="center"/>
    </xf>
    <xf numFmtId="10" fontId="16" fillId="2" borderId="0" xfId="17" applyNumberFormat="1" applyFont="1" applyFill="1" applyBorder="1" applyAlignment="1" applyProtection="1">
      <alignment horizontal="left" vertical="center"/>
    </xf>
    <xf numFmtId="0" fontId="16" fillId="6" borderId="0" xfId="0" applyFont="1" applyFill="1" applyBorder="1" applyAlignment="1" applyProtection="1">
      <alignment horizontal="left" vertical="center"/>
    </xf>
    <xf numFmtId="49" fontId="16" fillId="2" borderId="0" xfId="0" applyNumberFormat="1" applyFont="1" applyFill="1" applyBorder="1" applyAlignment="1" applyProtection="1">
      <alignment horizontal="left" vertical="center"/>
    </xf>
    <xf numFmtId="171" fontId="16" fillId="0" borderId="0" xfId="0" applyNumberFormat="1" applyFont="1" applyFill="1" applyBorder="1" applyAlignment="1" applyProtection="1">
      <alignment horizontal="left" wrapText="1"/>
      <protection locked="0"/>
    </xf>
    <xf numFmtId="0" fontId="16" fillId="0" borderId="0" xfId="0" applyFont="1" applyFill="1" applyBorder="1" applyAlignment="1" applyProtection="1">
      <alignment horizontal="center" wrapText="1"/>
      <protection locked="0"/>
    </xf>
    <xf numFmtId="0" fontId="16" fillId="0" borderId="0" xfId="0" applyFont="1" applyAlignment="1" applyProtection="1">
      <alignment horizontal="center"/>
    </xf>
    <xf numFmtId="14" fontId="16" fillId="0" borderId="0" xfId="1" applyNumberFormat="1" applyFont="1" applyFill="1" applyBorder="1" applyAlignment="1" applyProtection="1">
      <alignment horizontal="center" vertical="center"/>
    </xf>
    <xf numFmtId="0" fontId="16" fillId="0" borderId="0" xfId="1" applyFont="1" applyFill="1" applyBorder="1" applyAlignment="1" applyProtection="1">
      <alignment horizontal="center" vertical="center"/>
    </xf>
    <xf numFmtId="0" fontId="16" fillId="0" borderId="6" xfId="0" applyFont="1" applyFill="1" applyBorder="1" applyAlignment="1" applyProtection="1">
      <alignment horizontal="center" vertical="center" wrapText="1"/>
    </xf>
    <xf numFmtId="0" fontId="16" fillId="0" borderId="10" xfId="0" applyFont="1" applyFill="1" applyBorder="1" applyAlignment="1" applyProtection="1">
      <alignment horizontal="center" vertical="center"/>
    </xf>
    <xf numFmtId="4" fontId="16" fillId="0" borderId="9" xfId="0" applyNumberFormat="1" applyFont="1" applyFill="1" applyBorder="1" applyAlignment="1" applyProtection="1">
      <alignment horizontal="center" vertical="center" wrapText="1"/>
    </xf>
    <xf numFmtId="0" fontId="16" fillId="0" borderId="0" xfId="0" applyFont="1" applyBorder="1" applyAlignment="1" applyProtection="1">
      <alignment horizontal="left" vertical="center"/>
    </xf>
    <xf numFmtId="0" fontId="11" fillId="0" borderId="0" xfId="0" applyFont="1" applyBorder="1" applyProtection="1">
      <protection locked="0"/>
    </xf>
    <xf numFmtId="44" fontId="11" fillId="0" borderId="0" xfId="17" applyNumberFormat="1" applyFont="1" applyProtection="1">
      <protection locked="0"/>
    </xf>
  </cellXfs>
  <cellStyles count="103">
    <cellStyle name="20% - Ênfase1" xfId="57" builtinId="30" customBuiltin="1"/>
    <cellStyle name="20% - Ênfase1 2" xfId="84"/>
    <cellStyle name="20% - Ênfase2" xfId="61" builtinId="34" customBuiltin="1"/>
    <cellStyle name="20% - Ênfase2 2" xfId="85"/>
    <cellStyle name="20% - Ênfase3" xfId="65" builtinId="38" customBuiltin="1"/>
    <cellStyle name="20% - Ênfase3 2" xfId="86"/>
    <cellStyle name="20% - Ênfase4" xfId="69" builtinId="42" customBuiltin="1"/>
    <cellStyle name="20% - Ênfase4 2" xfId="87"/>
    <cellStyle name="20% - Ênfase5" xfId="73" builtinId="46" customBuiltin="1"/>
    <cellStyle name="20% - Ênfase5 2" xfId="88"/>
    <cellStyle name="20% - Ênfase6" xfId="77" builtinId="50" customBuiltin="1"/>
    <cellStyle name="20% - Ênfase6 2" xfId="89"/>
    <cellStyle name="40% - Ênfase1" xfId="58" builtinId="31" customBuiltin="1"/>
    <cellStyle name="40% - Ênfase1 2" xfId="90"/>
    <cellStyle name="40% - Ênfase2" xfId="62" builtinId="35" customBuiltin="1"/>
    <cellStyle name="40% - Ênfase2 2" xfId="91"/>
    <cellStyle name="40% - Ênfase3" xfId="66" builtinId="39" customBuiltin="1"/>
    <cellStyle name="40% - Ênfase3 2" xfId="92"/>
    <cellStyle name="40% - Ênfase4" xfId="70" builtinId="43" customBuiltin="1"/>
    <cellStyle name="40% - Ênfase4 2" xfId="93"/>
    <cellStyle name="40% - Ênfase5" xfId="74" builtinId="47" customBuiltin="1"/>
    <cellStyle name="40% - Ênfase5 2" xfId="94"/>
    <cellStyle name="40% - Ênfase6" xfId="78" builtinId="51" customBuiltin="1"/>
    <cellStyle name="40% - Ênfase6 2" xfId="95"/>
    <cellStyle name="60% - Ênfase1" xfId="59" builtinId="32" customBuiltin="1"/>
    <cellStyle name="60% - Ênfase2" xfId="63" builtinId="36" customBuiltin="1"/>
    <cellStyle name="60% - Ênfase3" xfId="67" builtinId="40" customBuiltin="1"/>
    <cellStyle name="60% - Ênfase4" xfId="71" builtinId="44" customBuiltin="1"/>
    <cellStyle name="60% - Ênfase5" xfId="75" builtinId="48" customBuiltin="1"/>
    <cellStyle name="60% - Ênfase6" xfId="79" builtinId="52" customBuiltin="1"/>
    <cellStyle name="Bom" xfId="45" builtinId="26" customBuiltin="1"/>
    <cellStyle name="Cálculo" xfId="50" builtinId="22" customBuiltin="1"/>
    <cellStyle name="Célula de Verificação" xfId="52" builtinId="23" customBuiltin="1"/>
    <cellStyle name="Célula Vinculada" xfId="51" builtinId="24" customBuiltin="1"/>
    <cellStyle name="Ênfase1" xfId="56" builtinId="29" customBuiltin="1"/>
    <cellStyle name="Ênfase2" xfId="60" builtinId="33" customBuiltin="1"/>
    <cellStyle name="Ênfase3" xfId="64" builtinId="37" customBuiltin="1"/>
    <cellStyle name="Ênfase4" xfId="68" builtinId="41" customBuiltin="1"/>
    <cellStyle name="Ênfase5" xfId="72" builtinId="45" customBuiltin="1"/>
    <cellStyle name="Ênfase6" xfId="76" builtinId="49" customBuiltin="1"/>
    <cellStyle name="Entrada" xfId="48" builtinId="20" customBuiltin="1"/>
    <cellStyle name="Estilo 1" xfId="102"/>
    <cellStyle name="Excel Built-in Normal" xfId="21"/>
    <cellStyle name="Incorreto" xfId="46" builtinId="27" customBuiltin="1"/>
    <cellStyle name="Moeda" xfId="5" builtinId="4"/>
    <cellStyle name="Moeda 2" xfId="9"/>
    <cellStyle name="Moeda 2 2" xfId="23"/>
    <cellStyle name="Moeda 3" xfId="22"/>
    <cellStyle name="Neutra" xfId="47" builtinId="28" customBuiltin="1"/>
    <cellStyle name="Normal" xfId="0" builtinId="0"/>
    <cellStyle name="Normal 10" xfId="40"/>
    <cellStyle name="Normal 11" xfId="80"/>
    <cellStyle name="Normal 12" xfId="83"/>
    <cellStyle name="Normal 13" xfId="97"/>
    <cellStyle name="Normal 13 2" xfId="98"/>
    <cellStyle name="Normal 2" xfId="1"/>
    <cellStyle name="Normal 2 10" xfId="2"/>
    <cellStyle name="Normal 2 2" xfId="25"/>
    <cellStyle name="Normal 2 3" xfId="26"/>
    <cellStyle name="Normal 2 3 2" xfId="18"/>
    <cellStyle name="Normal 2 4" xfId="24"/>
    <cellStyle name="Normal 2 5" xfId="101"/>
    <cellStyle name="Normal 2_Modelo de Detalhamento do  BDI" xfId="33"/>
    <cellStyle name="Normal 3" xfId="6"/>
    <cellStyle name="Normal 3 2" xfId="14"/>
    <cellStyle name="Normal 3 2 2" xfId="27"/>
    <cellStyle name="Normal 3 2 3" xfId="99"/>
    <cellStyle name="Normal 4" xfId="12"/>
    <cellStyle name="Normal 5" xfId="13"/>
    <cellStyle name="Normal 5 2" xfId="100"/>
    <cellStyle name="Normal 6" xfId="20"/>
    <cellStyle name="Normal 7" xfId="34"/>
    <cellStyle name="Normal 8" xfId="38"/>
    <cellStyle name="Normal 9" xfId="39"/>
    <cellStyle name="Nota 2" xfId="81"/>
    <cellStyle name="Nota 3" xfId="96"/>
    <cellStyle name="Porcentagem" xfId="17" builtinId="5"/>
    <cellStyle name="Porcentagem 2" xfId="8"/>
    <cellStyle name="Porcentagem 2 2" xfId="28"/>
    <cellStyle name="Porcentagem 2 3" xfId="29"/>
    <cellStyle name="Porcentagem 2 3 2" xfId="19"/>
    <cellStyle name="Porcentagem 3" xfId="16"/>
    <cellStyle name="Porcentagem 4" xfId="35"/>
    <cellStyle name="Saída" xfId="49" builtinId="21" customBuiltin="1"/>
    <cellStyle name="Separador de milhares 2" xfId="30"/>
    <cellStyle name="Separador de milhares 2 2" xfId="37"/>
    <cellStyle name="Separador de milhares 2 3" xfId="36"/>
    <cellStyle name="Separador de milhares 3" xfId="4"/>
    <cellStyle name="Separador de milhares 3 2" xfId="15"/>
    <cellStyle name="Texto de Aviso" xfId="53" builtinId="11" customBuiltin="1"/>
    <cellStyle name="Texto Explicativo" xfId="54" builtinId="53" customBuiltin="1"/>
    <cellStyle name="Título 1" xfId="41" builtinId="16" customBuiltin="1"/>
    <cellStyle name="Título 2" xfId="42" builtinId="17" customBuiltin="1"/>
    <cellStyle name="Título 3" xfId="43" builtinId="18" customBuiltin="1"/>
    <cellStyle name="Título 4" xfId="44" builtinId="19" customBuiltin="1"/>
    <cellStyle name="Título 5" xfId="82"/>
    <cellStyle name="Total" xfId="55" builtinId="25" customBuiltin="1"/>
    <cellStyle name="Vírgula" xfId="3" builtinId="3"/>
    <cellStyle name="Vírgula 2" xfId="7"/>
    <cellStyle name="Vírgula 2 2" xfId="11"/>
    <cellStyle name="Vírgula 2 3" xfId="32"/>
    <cellStyle name="Vírgula 3" xfId="10"/>
    <cellStyle name="Vírgula 4" xfId="31"/>
  </cellStyles>
  <dxfs count="0"/>
  <tableStyles count="1" defaultTableStyle="TableStyleMedium9" defaultPivotStyle="PivotStyleLight16">
    <tableStyle name="Estilo de Tabela 1" pivot="0" count="0"/>
  </tableStyles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133350</xdr:colOff>
      <xdr:row>105</xdr:row>
      <xdr:rowOff>123825</xdr:rowOff>
    </xdr:from>
    <xdr:to>
      <xdr:col>2</xdr:col>
      <xdr:colOff>885825</xdr:colOff>
      <xdr:row>109</xdr:row>
      <xdr:rowOff>47625</xdr:rowOff>
    </xdr:to>
    <xdr:sp macro="" textlink="">
      <xdr:nvSpPr>
        <xdr:cNvPr id="76443" name="Texto 24">
          <a:extLst>
            <a:ext uri="{FF2B5EF4-FFF2-40B4-BE49-F238E27FC236}">
              <a16:creationId xmlns:a16="http://schemas.microsoft.com/office/drawing/2014/main" xmlns="" id="{00000000-0008-0000-0000-00009B2A0100}"/>
            </a:ext>
          </a:extLst>
        </xdr:cNvPr>
        <xdr:cNvSpPr txBox="1">
          <a:spLocks noChangeArrowheads="1"/>
        </xdr:cNvSpPr>
      </xdr:nvSpPr>
      <xdr:spPr bwMode="auto">
        <a:xfrm>
          <a:off x="342900" y="22898100"/>
          <a:ext cx="1543050" cy="57150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895350</xdr:colOff>
      <xdr:row>104</xdr:row>
      <xdr:rowOff>123825</xdr:rowOff>
    </xdr:from>
    <xdr:to>
      <xdr:col>2</xdr:col>
      <xdr:colOff>2066925</xdr:colOff>
      <xdr:row>108</xdr:row>
      <xdr:rowOff>133350</xdr:rowOff>
    </xdr:to>
    <xdr:sp macro="" textlink="">
      <xdr:nvSpPr>
        <xdr:cNvPr id="76444" name="Texto 25">
          <a:extLst>
            <a:ext uri="{FF2B5EF4-FFF2-40B4-BE49-F238E27FC236}">
              <a16:creationId xmlns:a16="http://schemas.microsoft.com/office/drawing/2014/main" xmlns="" id="{00000000-0008-0000-0000-00009C2A0100}"/>
            </a:ext>
          </a:extLst>
        </xdr:cNvPr>
        <xdr:cNvSpPr txBox="1">
          <a:spLocks noChangeArrowheads="1"/>
        </xdr:cNvSpPr>
      </xdr:nvSpPr>
      <xdr:spPr bwMode="auto">
        <a:xfrm>
          <a:off x="1895475" y="22736175"/>
          <a:ext cx="1171575" cy="65722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</xdr:sp>
    <xdr:clientData/>
  </xdr:twoCellAnchor>
  <xdr:twoCellAnchor>
    <xdr:from>
      <xdr:col>1</xdr:col>
      <xdr:colOff>0</xdr:colOff>
      <xdr:row>7</xdr:row>
      <xdr:rowOff>85725</xdr:rowOff>
    </xdr:from>
    <xdr:to>
      <xdr:col>6</xdr:col>
      <xdr:colOff>85725</xdr:colOff>
      <xdr:row>11</xdr:row>
      <xdr:rowOff>76200</xdr:rowOff>
    </xdr:to>
    <xdr:sp macro="" textlink="">
      <xdr:nvSpPr>
        <xdr:cNvPr id="76445" name="PORDB1">
          <a:extLst>
            <a:ext uri="{FF2B5EF4-FFF2-40B4-BE49-F238E27FC236}">
              <a16:creationId xmlns:a16="http://schemas.microsoft.com/office/drawing/2014/main" xmlns="" id="{00000000-0008-0000-0000-00009D2A0100}"/>
            </a:ext>
          </a:extLst>
        </xdr:cNvPr>
        <xdr:cNvSpPr>
          <a:spLocks noChangeArrowheads="1"/>
        </xdr:cNvSpPr>
      </xdr:nvSpPr>
      <xdr:spPr bwMode="auto">
        <a:xfrm>
          <a:off x="209550" y="1162050"/>
          <a:ext cx="5562600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95250</xdr:colOff>
      <xdr:row>5</xdr:row>
      <xdr:rowOff>9525</xdr:rowOff>
    </xdr:from>
    <xdr:to>
      <xdr:col>14</xdr:col>
      <xdr:colOff>323850</xdr:colOff>
      <xdr:row>7</xdr:row>
      <xdr:rowOff>0</xdr:rowOff>
    </xdr:to>
    <xdr:sp macro="" textlink="">
      <xdr:nvSpPr>
        <xdr:cNvPr id="5" name="LBL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>
          <a:spLocks noChangeArrowheads="1"/>
        </xdr:cNvSpPr>
      </xdr:nvSpPr>
      <xdr:spPr bwMode="auto">
        <a:xfrm>
          <a:off x="9124950" y="866775"/>
          <a:ext cx="2238375" cy="20955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pt-BR" sz="1200" b="1" i="1" u="none" strike="noStrike" baseline="0">
              <a:solidFill>
                <a:srgbClr val="000000"/>
              </a:solidFill>
              <a:latin typeface="Arial"/>
              <a:cs typeface="Arial"/>
            </a:rPr>
            <a:t>BOLETIM DE MEDIÇÃO</a:t>
          </a:r>
        </a:p>
      </xdr:txBody>
    </xdr:sp>
    <xdr:clientData/>
  </xdr:twoCellAnchor>
  <xdr:twoCellAnchor>
    <xdr:from>
      <xdr:col>6</xdr:col>
      <xdr:colOff>133350</xdr:colOff>
      <xdr:row>7</xdr:row>
      <xdr:rowOff>85725</xdr:rowOff>
    </xdr:from>
    <xdr:to>
      <xdr:col>9</xdr:col>
      <xdr:colOff>257175</xdr:colOff>
      <xdr:row>11</xdr:row>
      <xdr:rowOff>76200</xdr:rowOff>
    </xdr:to>
    <xdr:sp macro="" textlink="">
      <xdr:nvSpPr>
        <xdr:cNvPr id="76447" name="PORDB1">
          <a:extLst>
            <a:ext uri="{FF2B5EF4-FFF2-40B4-BE49-F238E27FC236}">
              <a16:creationId xmlns:a16="http://schemas.microsoft.com/office/drawing/2014/main" xmlns="" id="{00000000-0008-0000-0000-00009F2A0100}"/>
            </a:ext>
          </a:extLst>
        </xdr:cNvPr>
        <xdr:cNvSpPr>
          <a:spLocks noChangeArrowheads="1"/>
        </xdr:cNvSpPr>
      </xdr:nvSpPr>
      <xdr:spPr bwMode="auto">
        <a:xfrm>
          <a:off x="5819775" y="1162050"/>
          <a:ext cx="2038350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295275</xdr:colOff>
      <xdr:row>7</xdr:row>
      <xdr:rowOff>85725</xdr:rowOff>
    </xdr:from>
    <xdr:to>
      <xdr:col>12</xdr:col>
      <xdr:colOff>57150</xdr:colOff>
      <xdr:row>11</xdr:row>
      <xdr:rowOff>76200</xdr:rowOff>
    </xdr:to>
    <xdr:sp macro="" textlink="">
      <xdr:nvSpPr>
        <xdr:cNvPr id="76448" name="PORDB1">
          <a:extLst>
            <a:ext uri="{FF2B5EF4-FFF2-40B4-BE49-F238E27FC236}">
              <a16:creationId xmlns:a16="http://schemas.microsoft.com/office/drawing/2014/main" xmlns="" id="{00000000-0008-0000-0000-0000A02A0100}"/>
            </a:ext>
          </a:extLst>
        </xdr:cNvPr>
        <xdr:cNvSpPr>
          <a:spLocks noChangeArrowheads="1"/>
        </xdr:cNvSpPr>
      </xdr:nvSpPr>
      <xdr:spPr bwMode="auto">
        <a:xfrm>
          <a:off x="7896225" y="1162050"/>
          <a:ext cx="1838325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95250</xdr:colOff>
      <xdr:row>7</xdr:row>
      <xdr:rowOff>85725</xdr:rowOff>
    </xdr:from>
    <xdr:to>
      <xdr:col>15</xdr:col>
      <xdr:colOff>0</xdr:colOff>
      <xdr:row>11</xdr:row>
      <xdr:rowOff>76200</xdr:rowOff>
    </xdr:to>
    <xdr:sp macro="" textlink="">
      <xdr:nvSpPr>
        <xdr:cNvPr id="76449" name="PORDB1">
          <a:extLst>
            <a:ext uri="{FF2B5EF4-FFF2-40B4-BE49-F238E27FC236}">
              <a16:creationId xmlns:a16="http://schemas.microsoft.com/office/drawing/2014/main" xmlns="" id="{00000000-0008-0000-0000-0000A12A0100}"/>
            </a:ext>
          </a:extLst>
        </xdr:cNvPr>
        <xdr:cNvSpPr>
          <a:spLocks noChangeArrowheads="1"/>
        </xdr:cNvSpPr>
      </xdr:nvSpPr>
      <xdr:spPr bwMode="auto">
        <a:xfrm>
          <a:off x="9772650" y="1162050"/>
          <a:ext cx="1914525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102</xdr:row>
      <xdr:rowOff>76200</xdr:rowOff>
    </xdr:from>
    <xdr:to>
      <xdr:col>9</xdr:col>
      <xdr:colOff>0</xdr:colOff>
      <xdr:row>109</xdr:row>
      <xdr:rowOff>0</xdr:rowOff>
    </xdr:to>
    <xdr:sp macro="" textlink="">
      <xdr:nvSpPr>
        <xdr:cNvPr id="76450" name="PORDB1">
          <a:extLst>
            <a:ext uri="{FF2B5EF4-FFF2-40B4-BE49-F238E27FC236}">
              <a16:creationId xmlns:a16="http://schemas.microsoft.com/office/drawing/2014/main" xmlns="" id="{00000000-0008-0000-0000-0000A22A0100}"/>
            </a:ext>
          </a:extLst>
        </xdr:cNvPr>
        <xdr:cNvSpPr>
          <a:spLocks noChangeArrowheads="1"/>
        </xdr:cNvSpPr>
      </xdr:nvSpPr>
      <xdr:spPr bwMode="auto">
        <a:xfrm>
          <a:off x="3848100" y="22307550"/>
          <a:ext cx="3752850" cy="111442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104775</xdr:colOff>
      <xdr:row>101</xdr:row>
      <xdr:rowOff>66675</xdr:rowOff>
    </xdr:from>
    <xdr:to>
      <xdr:col>6</xdr:col>
      <xdr:colOff>504825</xdr:colOff>
      <xdr:row>103</xdr:row>
      <xdr:rowOff>57150</xdr:rowOff>
    </xdr:to>
    <xdr:sp macro="" textlink="">
      <xdr:nvSpPr>
        <xdr:cNvPr id="10" name="PORD1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>
          <a:spLocks noChangeArrowheads="1"/>
        </xdr:cNvSpPr>
      </xdr:nvSpPr>
      <xdr:spPr bwMode="auto">
        <a:xfrm>
          <a:off x="3952875" y="22136100"/>
          <a:ext cx="2238375" cy="37147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Posição Física do Contrato</a:t>
          </a:r>
        </a:p>
      </xdr:txBody>
    </xdr:sp>
    <xdr:clientData/>
  </xdr:twoCellAnchor>
  <xdr:twoCellAnchor>
    <xdr:from>
      <xdr:col>9</xdr:col>
      <xdr:colOff>57150</xdr:colOff>
      <xdr:row>102</xdr:row>
      <xdr:rowOff>76200</xdr:rowOff>
    </xdr:from>
    <xdr:to>
      <xdr:col>15</xdr:col>
      <xdr:colOff>0</xdr:colOff>
      <xdr:row>109</xdr:row>
      <xdr:rowOff>0</xdr:rowOff>
    </xdr:to>
    <xdr:sp macro="" textlink="">
      <xdr:nvSpPr>
        <xdr:cNvPr id="76452" name="PORDB1">
          <a:extLst>
            <a:ext uri="{FF2B5EF4-FFF2-40B4-BE49-F238E27FC236}">
              <a16:creationId xmlns:a16="http://schemas.microsoft.com/office/drawing/2014/main" xmlns="" id="{00000000-0008-0000-0000-0000A42A0100}"/>
            </a:ext>
          </a:extLst>
        </xdr:cNvPr>
        <xdr:cNvSpPr>
          <a:spLocks noChangeArrowheads="1"/>
        </xdr:cNvSpPr>
      </xdr:nvSpPr>
      <xdr:spPr bwMode="auto">
        <a:xfrm>
          <a:off x="7658100" y="22307550"/>
          <a:ext cx="4029075" cy="111442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219075</xdr:colOff>
      <xdr:row>101</xdr:row>
      <xdr:rowOff>76200</xdr:rowOff>
    </xdr:from>
    <xdr:to>
      <xdr:col>13</xdr:col>
      <xdr:colOff>0</xdr:colOff>
      <xdr:row>103</xdr:row>
      <xdr:rowOff>66675</xdr:rowOff>
    </xdr:to>
    <xdr:sp macro="" textlink="">
      <xdr:nvSpPr>
        <xdr:cNvPr id="12" name="PORD1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>
          <a:spLocks noChangeArrowheads="1"/>
        </xdr:cNvSpPr>
      </xdr:nvSpPr>
      <xdr:spPr bwMode="auto">
        <a:xfrm>
          <a:off x="7820025" y="22145625"/>
          <a:ext cx="2505075" cy="37147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Posição Financeira do Contrato</a:t>
          </a:r>
        </a:p>
      </xdr:txBody>
    </xdr:sp>
    <xdr:clientData/>
  </xdr:twoCellAnchor>
  <xdr:twoCellAnchor>
    <xdr:from>
      <xdr:col>1</xdr:col>
      <xdr:colOff>0</xdr:colOff>
      <xdr:row>102</xdr:row>
      <xdr:rowOff>76200</xdr:rowOff>
    </xdr:from>
    <xdr:to>
      <xdr:col>2</xdr:col>
      <xdr:colOff>2343150</xdr:colOff>
      <xdr:row>104</xdr:row>
      <xdr:rowOff>38100</xdr:rowOff>
    </xdr:to>
    <xdr:sp macro="" textlink="">
      <xdr:nvSpPr>
        <xdr:cNvPr id="76454" name="PORDB1">
          <a:extLst>
            <a:ext uri="{FF2B5EF4-FFF2-40B4-BE49-F238E27FC236}">
              <a16:creationId xmlns:a16="http://schemas.microsoft.com/office/drawing/2014/main" xmlns="" id="{00000000-0008-0000-0000-0000A62A0100}"/>
            </a:ext>
          </a:extLst>
        </xdr:cNvPr>
        <xdr:cNvSpPr>
          <a:spLocks noChangeArrowheads="1"/>
        </xdr:cNvSpPr>
      </xdr:nvSpPr>
      <xdr:spPr bwMode="auto">
        <a:xfrm>
          <a:off x="209550" y="22307550"/>
          <a:ext cx="3133725" cy="342900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66675</xdr:colOff>
      <xdr:row>101</xdr:row>
      <xdr:rowOff>66675</xdr:rowOff>
    </xdr:from>
    <xdr:to>
      <xdr:col>2</xdr:col>
      <xdr:colOff>800100</xdr:colOff>
      <xdr:row>103</xdr:row>
      <xdr:rowOff>28575</xdr:rowOff>
    </xdr:to>
    <xdr:sp macro="" textlink="">
      <xdr:nvSpPr>
        <xdr:cNvPr id="14" name="PORD1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>
          <a:spLocks noChangeArrowheads="1"/>
        </xdr:cNvSpPr>
      </xdr:nvSpPr>
      <xdr:spPr bwMode="auto">
        <a:xfrm>
          <a:off x="276225" y="22136100"/>
          <a:ext cx="1524000" cy="34290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  <a:effectLst/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Valor do Contrato</a:t>
          </a:r>
        </a:p>
      </xdr:txBody>
    </xdr:sp>
    <xdr:clientData/>
  </xdr:twoCellAnchor>
  <xdr:twoCellAnchor>
    <xdr:from>
      <xdr:col>1</xdr:col>
      <xdr:colOff>0</xdr:colOff>
      <xdr:row>104</xdr:row>
      <xdr:rowOff>104775</xdr:rowOff>
    </xdr:from>
    <xdr:to>
      <xdr:col>2</xdr:col>
      <xdr:colOff>2343150</xdr:colOff>
      <xdr:row>109</xdr:row>
      <xdr:rowOff>0</xdr:rowOff>
    </xdr:to>
    <xdr:sp macro="" textlink="">
      <xdr:nvSpPr>
        <xdr:cNvPr id="76456" name="PORDB1">
          <a:extLst>
            <a:ext uri="{FF2B5EF4-FFF2-40B4-BE49-F238E27FC236}">
              <a16:creationId xmlns:a16="http://schemas.microsoft.com/office/drawing/2014/main" xmlns="" id="{00000000-0008-0000-0000-0000A82A0100}"/>
            </a:ext>
          </a:extLst>
        </xdr:cNvPr>
        <xdr:cNvSpPr>
          <a:spLocks noChangeArrowheads="1"/>
        </xdr:cNvSpPr>
      </xdr:nvSpPr>
      <xdr:spPr bwMode="auto">
        <a:xfrm>
          <a:off x="209550" y="22717125"/>
          <a:ext cx="3133725" cy="704850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7</xdr:row>
      <xdr:rowOff>85725</xdr:rowOff>
    </xdr:from>
    <xdr:to>
      <xdr:col>6</xdr:col>
      <xdr:colOff>85725</xdr:colOff>
      <xdr:row>11</xdr:row>
      <xdr:rowOff>76200</xdr:rowOff>
    </xdr:to>
    <xdr:sp macro="" textlink="">
      <xdr:nvSpPr>
        <xdr:cNvPr id="76457" name="PORDB1">
          <a:extLst>
            <a:ext uri="{FF2B5EF4-FFF2-40B4-BE49-F238E27FC236}">
              <a16:creationId xmlns:a16="http://schemas.microsoft.com/office/drawing/2014/main" xmlns="" id="{00000000-0008-0000-0000-0000A92A0100}"/>
            </a:ext>
          </a:extLst>
        </xdr:cNvPr>
        <xdr:cNvSpPr>
          <a:spLocks noChangeArrowheads="1"/>
        </xdr:cNvSpPr>
      </xdr:nvSpPr>
      <xdr:spPr bwMode="auto">
        <a:xfrm>
          <a:off x="209550" y="1162050"/>
          <a:ext cx="5562600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</xdr:col>
      <xdr:colOff>28575</xdr:colOff>
      <xdr:row>0</xdr:row>
      <xdr:rowOff>9525</xdr:rowOff>
    </xdr:from>
    <xdr:to>
      <xdr:col>2</xdr:col>
      <xdr:colOff>0</xdr:colOff>
      <xdr:row>5</xdr:row>
      <xdr:rowOff>38100</xdr:rowOff>
    </xdr:to>
    <xdr:pic>
      <xdr:nvPicPr>
        <xdr:cNvPr id="76458" name="LG">
          <a:extLst>
            <a:ext uri="{FF2B5EF4-FFF2-40B4-BE49-F238E27FC236}">
              <a16:creationId xmlns:a16="http://schemas.microsoft.com/office/drawing/2014/main" xmlns="" id="{00000000-0008-0000-0000-0000AA2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125" y="9525"/>
          <a:ext cx="762000" cy="885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152400</xdr:colOff>
      <xdr:row>104</xdr:row>
      <xdr:rowOff>142874</xdr:rowOff>
    </xdr:from>
    <xdr:to>
      <xdr:col>2</xdr:col>
      <xdr:colOff>855747</xdr:colOff>
      <xdr:row>108</xdr:row>
      <xdr:rowOff>142875</xdr:rowOff>
    </xdr:to>
    <xdr:sp macro="" textlink="">
      <xdr:nvSpPr>
        <xdr:cNvPr id="18" name="CaixaDeTexto 17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61950" y="22755224"/>
          <a:ext cx="1493922" cy="64770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t-BR" sz="800"/>
            <a:t>        </a:t>
          </a:r>
        </a:p>
        <a:p>
          <a:r>
            <a:rPr lang="pt-BR" sz="800"/>
            <a:t>     Syvia Regina Rangel de Jesus</a:t>
          </a:r>
          <a:endParaRPr lang="pt-BR" sz="800" baseline="0"/>
        </a:p>
        <a:p>
          <a:pPr algn="ctr"/>
          <a:r>
            <a:rPr lang="pt-BR" sz="800" baseline="0"/>
            <a:t>Secretário Municipal  de Obras e Serviços Urbanos</a:t>
          </a:r>
          <a:endParaRPr lang="pt-BR" sz="800"/>
        </a:p>
      </xdr:txBody>
    </xdr:sp>
    <xdr:clientData/>
  </xdr:twoCellAnchor>
  <xdr:twoCellAnchor>
    <xdr:from>
      <xdr:col>2</xdr:col>
      <xdr:colOff>876300</xdr:colOff>
      <xdr:row>105</xdr:row>
      <xdr:rowOff>76200</xdr:rowOff>
    </xdr:from>
    <xdr:to>
      <xdr:col>2</xdr:col>
      <xdr:colOff>2219325</xdr:colOff>
      <xdr:row>108</xdr:row>
      <xdr:rowOff>90237</xdr:rowOff>
    </xdr:to>
    <xdr:sp macro="" textlink="">
      <xdr:nvSpPr>
        <xdr:cNvPr id="19" name="CaixaDeTexto 1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1876425" y="22850475"/>
          <a:ext cx="1343025" cy="4998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endParaRPr lang="pt-BR" sz="800"/>
        </a:p>
        <a:p>
          <a:r>
            <a:rPr lang="pt-BR" sz="800"/>
            <a:t>João Luiz de Pádua  Koehler</a:t>
          </a:r>
        </a:p>
        <a:p>
          <a:r>
            <a:rPr lang="pt-BR" sz="800"/>
            <a:t>        Engº. CREA - 2202/D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133350</xdr:colOff>
      <xdr:row>105</xdr:row>
      <xdr:rowOff>123825</xdr:rowOff>
    </xdr:from>
    <xdr:to>
      <xdr:col>2</xdr:col>
      <xdr:colOff>885825</xdr:colOff>
      <xdr:row>109</xdr:row>
      <xdr:rowOff>47625</xdr:rowOff>
    </xdr:to>
    <xdr:sp macro="" textlink="">
      <xdr:nvSpPr>
        <xdr:cNvPr id="73497" name="Texto 24">
          <a:extLst>
            <a:ext uri="{FF2B5EF4-FFF2-40B4-BE49-F238E27FC236}">
              <a16:creationId xmlns:a16="http://schemas.microsoft.com/office/drawing/2014/main" xmlns="" id="{00000000-0008-0000-0100-0000191F0100}"/>
            </a:ext>
          </a:extLst>
        </xdr:cNvPr>
        <xdr:cNvSpPr txBox="1">
          <a:spLocks noChangeArrowheads="1"/>
        </xdr:cNvSpPr>
      </xdr:nvSpPr>
      <xdr:spPr bwMode="auto">
        <a:xfrm>
          <a:off x="342900" y="22898100"/>
          <a:ext cx="1543050" cy="57150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895350</xdr:colOff>
      <xdr:row>104</xdr:row>
      <xdr:rowOff>123825</xdr:rowOff>
    </xdr:from>
    <xdr:to>
      <xdr:col>2</xdr:col>
      <xdr:colOff>2066925</xdr:colOff>
      <xdr:row>108</xdr:row>
      <xdr:rowOff>133350</xdr:rowOff>
    </xdr:to>
    <xdr:sp macro="" textlink="">
      <xdr:nvSpPr>
        <xdr:cNvPr id="73498" name="Texto 25">
          <a:extLst>
            <a:ext uri="{FF2B5EF4-FFF2-40B4-BE49-F238E27FC236}">
              <a16:creationId xmlns:a16="http://schemas.microsoft.com/office/drawing/2014/main" xmlns="" id="{00000000-0008-0000-0100-00001A1F0100}"/>
            </a:ext>
          </a:extLst>
        </xdr:cNvPr>
        <xdr:cNvSpPr txBox="1">
          <a:spLocks noChangeArrowheads="1"/>
        </xdr:cNvSpPr>
      </xdr:nvSpPr>
      <xdr:spPr bwMode="auto">
        <a:xfrm>
          <a:off x="1895475" y="22736175"/>
          <a:ext cx="1171575" cy="65722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</xdr:sp>
    <xdr:clientData/>
  </xdr:twoCellAnchor>
  <xdr:twoCellAnchor>
    <xdr:from>
      <xdr:col>1</xdr:col>
      <xdr:colOff>0</xdr:colOff>
      <xdr:row>7</xdr:row>
      <xdr:rowOff>85725</xdr:rowOff>
    </xdr:from>
    <xdr:to>
      <xdr:col>6</xdr:col>
      <xdr:colOff>85725</xdr:colOff>
      <xdr:row>11</xdr:row>
      <xdr:rowOff>76200</xdr:rowOff>
    </xdr:to>
    <xdr:sp macro="" textlink="">
      <xdr:nvSpPr>
        <xdr:cNvPr id="73499" name="PORDB1">
          <a:extLst>
            <a:ext uri="{FF2B5EF4-FFF2-40B4-BE49-F238E27FC236}">
              <a16:creationId xmlns:a16="http://schemas.microsoft.com/office/drawing/2014/main" xmlns="" id="{00000000-0008-0000-0100-00001B1F0100}"/>
            </a:ext>
          </a:extLst>
        </xdr:cNvPr>
        <xdr:cNvSpPr>
          <a:spLocks noChangeArrowheads="1"/>
        </xdr:cNvSpPr>
      </xdr:nvSpPr>
      <xdr:spPr bwMode="auto">
        <a:xfrm>
          <a:off x="209550" y="1162050"/>
          <a:ext cx="5562600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95250</xdr:colOff>
      <xdr:row>5</xdr:row>
      <xdr:rowOff>9525</xdr:rowOff>
    </xdr:from>
    <xdr:to>
      <xdr:col>14</xdr:col>
      <xdr:colOff>323850</xdr:colOff>
      <xdr:row>7</xdr:row>
      <xdr:rowOff>0</xdr:rowOff>
    </xdr:to>
    <xdr:sp macro="" textlink="">
      <xdr:nvSpPr>
        <xdr:cNvPr id="5" name="LBL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>
          <a:spLocks noChangeArrowheads="1"/>
        </xdr:cNvSpPr>
      </xdr:nvSpPr>
      <xdr:spPr bwMode="auto">
        <a:xfrm>
          <a:off x="9124950" y="866775"/>
          <a:ext cx="2238375" cy="20955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pt-BR" sz="1200" b="1" i="1" u="none" strike="noStrike" baseline="0">
              <a:solidFill>
                <a:srgbClr val="000000"/>
              </a:solidFill>
              <a:latin typeface="Arial"/>
              <a:cs typeface="Arial"/>
            </a:rPr>
            <a:t>BOLETIM DE MEDIÇÃO</a:t>
          </a:r>
        </a:p>
      </xdr:txBody>
    </xdr:sp>
    <xdr:clientData/>
  </xdr:twoCellAnchor>
  <xdr:twoCellAnchor>
    <xdr:from>
      <xdr:col>6</xdr:col>
      <xdr:colOff>133350</xdr:colOff>
      <xdr:row>7</xdr:row>
      <xdr:rowOff>85725</xdr:rowOff>
    </xdr:from>
    <xdr:to>
      <xdr:col>9</xdr:col>
      <xdr:colOff>257175</xdr:colOff>
      <xdr:row>11</xdr:row>
      <xdr:rowOff>76200</xdr:rowOff>
    </xdr:to>
    <xdr:sp macro="" textlink="">
      <xdr:nvSpPr>
        <xdr:cNvPr id="73501" name="PORDB1">
          <a:extLst>
            <a:ext uri="{FF2B5EF4-FFF2-40B4-BE49-F238E27FC236}">
              <a16:creationId xmlns:a16="http://schemas.microsoft.com/office/drawing/2014/main" xmlns="" id="{00000000-0008-0000-0100-00001D1F0100}"/>
            </a:ext>
          </a:extLst>
        </xdr:cNvPr>
        <xdr:cNvSpPr>
          <a:spLocks noChangeArrowheads="1"/>
        </xdr:cNvSpPr>
      </xdr:nvSpPr>
      <xdr:spPr bwMode="auto">
        <a:xfrm>
          <a:off x="5819775" y="1162050"/>
          <a:ext cx="2038350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295275</xdr:colOff>
      <xdr:row>7</xdr:row>
      <xdr:rowOff>85725</xdr:rowOff>
    </xdr:from>
    <xdr:to>
      <xdr:col>12</xdr:col>
      <xdr:colOff>57150</xdr:colOff>
      <xdr:row>11</xdr:row>
      <xdr:rowOff>76200</xdr:rowOff>
    </xdr:to>
    <xdr:sp macro="" textlink="">
      <xdr:nvSpPr>
        <xdr:cNvPr id="73502" name="PORDB1">
          <a:extLst>
            <a:ext uri="{FF2B5EF4-FFF2-40B4-BE49-F238E27FC236}">
              <a16:creationId xmlns:a16="http://schemas.microsoft.com/office/drawing/2014/main" xmlns="" id="{00000000-0008-0000-0100-00001E1F0100}"/>
            </a:ext>
          </a:extLst>
        </xdr:cNvPr>
        <xdr:cNvSpPr>
          <a:spLocks noChangeArrowheads="1"/>
        </xdr:cNvSpPr>
      </xdr:nvSpPr>
      <xdr:spPr bwMode="auto">
        <a:xfrm>
          <a:off x="7896225" y="1162050"/>
          <a:ext cx="1838325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95250</xdr:colOff>
      <xdr:row>7</xdr:row>
      <xdr:rowOff>85725</xdr:rowOff>
    </xdr:from>
    <xdr:to>
      <xdr:col>15</xdr:col>
      <xdr:colOff>0</xdr:colOff>
      <xdr:row>11</xdr:row>
      <xdr:rowOff>76200</xdr:rowOff>
    </xdr:to>
    <xdr:sp macro="" textlink="">
      <xdr:nvSpPr>
        <xdr:cNvPr id="73503" name="PORDB1">
          <a:extLst>
            <a:ext uri="{FF2B5EF4-FFF2-40B4-BE49-F238E27FC236}">
              <a16:creationId xmlns:a16="http://schemas.microsoft.com/office/drawing/2014/main" xmlns="" id="{00000000-0008-0000-0100-00001F1F0100}"/>
            </a:ext>
          </a:extLst>
        </xdr:cNvPr>
        <xdr:cNvSpPr>
          <a:spLocks noChangeArrowheads="1"/>
        </xdr:cNvSpPr>
      </xdr:nvSpPr>
      <xdr:spPr bwMode="auto">
        <a:xfrm>
          <a:off x="9772650" y="1162050"/>
          <a:ext cx="1914525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102</xdr:row>
      <xdr:rowOff>76200</xdr:rowOff>
    </xdr:from>
    <xdr:to>
      <xdr:col>9</xdr:col>
      <xdr:colOff>0</xdr:colOff>
      <xdr:row>109</xdr:row>
      <xdr:rowOff>0</xdr:rowOff>
    </xdr:to>
    <xdr:sp macro="" textlink="">
      <xdr:nvSpPr>
        <xdr:cNvPr id="73504" name="PORDB1">
          <a:extLst>
            <a:ext uri="{FF2B5EF4-FFF2-40B4-BE49-F238E27FC236}">
              <a16:creationId xmlns:a16="http://schemas.microsoft.com/office/drawing/2014/main" xmlns="" id="{00000000-0008-0000-0100-0000201F0100}"/>
            </a:ext>
          </a:extLst>
        </xdr:cNvPr>
        <xdr:cNvSpPr>
          <a:spLocks noChangeArrowheads="1"/>
        </xdr:cNvSpPr>
      </xdr:nvSpPr>
      <xdr:spPr bwMode="auto">
        <a:xfrm>
          <a:off x="3848100" y="22307550"/>
          <a:ext cx="3752850" cy="111442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104775</xdr:colOff>
      <xdr:row>101</xdr:row>
      <xdr:rowOff>66675</xdr:rowOff>
    </xdr:from>
    <xdr:to>
      <xdr:col>6</xdr:col>
      <xdr:colOff>504825</xdr:colOff>
      <xdr:row>103</xdr:row>
      <xdr:rowOff>57150</xdr:rowOff>
    </xdr:to>
    <xdr:sp macro="" textlink="">
      <xdr:nvSpPr>
        <xdr:cNvPr id="10" name="PORD1">
          <a:extLst>
            <a:ext uri="{FF2B5EF4-FFF2-40B4-BE49-F238E27FC236}">
              <a16:creationId xmlns:a16="http://schemas.microsoft.com/office/drawing/2014/main" xmlns="" id="{00000000-0008-0000-0100-00000A000000}"/>
            </a:ext>
          </a:extLst>
        </xdr:cNvPr>
        <xdr:cNvSpPr txBox="1">
          <a:spLocks noChangeArrowheads="1"/>
        </xdr:cNvSpPr>
      </xdr:nvSpPr>
      <xdr:spPr bwMode="auto">
        <a:xfrm>
          <a:off x="3952875" y="22136100"/>
          <a:ext cx="2238375" cy="37147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Posição Física do Contrato</a:t>
          </a:r>
        </a:p>
      </xdr:txBody>
    </xdr:sp>
    <xdr:clientData/>
  </xdr:twoCellAnchor>
  <xdr:twoCellAnchor>
    <xdr:from>
      <xdr:col>9</xdr:col>
      <xdr:colOff>57150</xdr:colOff>
      <xdr:row>102</xdr:row>
      <xdr:rowOff>76200</xdr:rowOff>
    </xdr:from>
    <xdr:to>
      <xdr:col>15</xdr:col>
      <xdr:colOff>0</xdr:colOff>
      <xdr:row>109</xdr:row>
      <xdr:rowOff>0</xdr:rowOff>
    </xdr:to>
    <xdr:sp macro="" textlink="">
      <xdr:nvSpPr>
        <xdr:cNvPr id="73506" name="PORDB1">
          <a:extLst>
            <a:ext uri="{FF2B5EF4-FFF2-40B4-BE49-F238E27FC236}">
              <a16:creationId xmlns:a16="http://schemas.microsoft.com/office/drawing/2014/main" xmlns="" id="{00000000-0008-0000-0100-0000221F0100}"/>
            </a:ext>
          </a:extLst>
        </xdr:cNvPr>
        <xdr:cNvSpPr>
          <a:spLocks noChangeArrowheads="1"/>
        </xdr:cNvSpPr>
      </xdr:nvSpPr>
      <xdr:spPr bwMode="auto">
        <a:xfrm>
          <a:off x="7658100" y="22307550"/>
          <a:ext cx="4029075" cy="111442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219075</xdr:colOff>
      <xdr:row>101</xdr:row>
      <xdr:rowOff>76200</xdr:rowOff>
    </xdr:from>
    <xdr:to>
      <xdr:col>13</xdr:col>
      <xdr:colOff>0</xdr:colOff>
      <xdr:row>103</xdr:row>
      <xdr:rowOff>66675</xdr:rowOff>
    </xdr:to>
    <xdr:sp macro="" textlink="">
      <xdr:nvSpPr>
        <xdr:cNvPr id="12" name="PORD1">
          <a:extLst>
            <a:ext uri="{FF2B5EF4-FFF2-40B4-BE49-F238E27FC236}">
              <a16:creationId xmlns:a16="http://schemas.microsoft.com/office/drawing/2014/main" xmlns="" id="{00000000-0008-0000-0100-00000C000000}"/>
            </a:ext>
          </a:extLst>
        </xdr:cNvPr>
        <xdr:cNvSpPr txBox="1">
          <a:spLocks noChangeArrowheads="1"/>
        </xdr:cNvSpPr>
      </xdr:nvSpPr>
      <xdr:spPr bwMode="auto">
        <a:xfrm>
          <a:off x="7820025" y="22145625"/>
          <a:ext cx="2505075" cy="37147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Posição Financeira do Contrato</a:t>
          </a:r>
        </a:p>
      </xdr:txBody>
    </xdr:sp>
    <xdr:clientData/>
  </xdr:twoCellAnchor>
  <xdr:twoCellAnchor>
    <xdr:from>
      <xdr:col>1</xdr:col>
      <xdr:colOff>0</xdr:colOff>
      <xdr:row>102</xdr:row>
      <xdr:rowOff>76200</xdr:rowOff>
    </xdr:from>
    <xdr:to>
      <xdr:col>2</xdr:col>
      <xdr:colOff>2343150</xdr:colOff>
      <xdr:row>104</xdr:row>
      <xdr:rowOff>38100</xdr:rowOff>
    </xdr:to>
    <xdr:sp macro="" textlink="">
      <xdr:nvSpPr>
        <xdr:cNvPr id="73508" name="PORDB1">
          <a:extLst>
            <a:ext uri="{FF2B5EF4-FFF2-40B4-BE49-F238E27FC236}">
              <a16:creationId xmlns:a16="http://schemas.microsoft.com/office/drawing/2014/main" xmlns="" id="{00000000-0008-0000-0100-0000241F0100}"/>
            </a:ext>
          </a:extLst>
        </xdr:cNvPr>
        <xdr:cNvSpPr>
          <a:spLocks noChangeArrowheads="1"/>
        </xdr:cNvSpPr>
      </xdr:nvSpPr>
      <xdr:spPr bwMode="auto">
        <a:xfrm>
          <a:off x="209550" y="22307550"/>
          <a:ext cx="3133725" cy="342900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66675</xdr:colOff>
      <xdr:row>101</xdr:row>
      <xdr:rowOff>66675</xdr:rowOff>
    </xdr:from>
    <xdr:to>
      <xdr:col>2</xdr:col>
      <xdr:colOff>800100</xdr:colOff>
      <xdr:row>103</xdr:row>
      <xdr:rowOff>28575</xdr:rowOff>
    </xdr:to>
    <xdr:sp macro="" textlink="">
      <xdr:nvSpPr>
        <xdr:cNvPr id="14" name="PORD1">
          <a:extLst>
            <a:ext uri="{FF2B5EF4-FFF2-40B4-BE49-F238E27FC236}">
              <a16:creationId xmlns:a16="http://schemas.microsoft.com/office/drawing/2014/main" xmlns="" id="{00000000-0008-0000-0100-00000E000000}"/>
            </a:ext>
          </a:extLst>
        </xdr:cNvPr>
        <xdr:cNvSpPr txBox="1">
          <a:spLocks noChangeArrowheads="1"/>
        </xdr:cNvSpPr>
      </xdr:nvSpPr>
      <xdr:spPr bwMode="auto">
        <a:xfrm>
          <a:off x="276225" y="22136100"/>
          <a:ext cx="1524000" cy="34290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  <a:effectLst/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Valor do Contrato</a:t>
          </a:r>
        </a:p>
      </xdr:txBody>
    </xdr:sp>
    <xdr:clientData/>
  </xdr:twoCellAnchor>
  <xdr:twoCellAnchor>
    <xdr:from>
      <xdr:col>1</xdr:col>
      <xdr:colOff>0</xdr:colOff>
      <xdr:row>104</xdr:row>
      <xdr:rowOff>104775</xdr:rowOff>
    </xdr:from>
    <xdr:to>
      <xdr:col>2</xdr:col>
      <xdr:colOff>2343150</xdr:colOff>
      <xdr:row>109</xdr:row>
      <xdr:rowOff>0</xdr:rowOff>
    </xdr:to>
    <xdr:sp macro="" textlink="">
      <xdr:nvSpPr>
        <xdr:cNvPr id="73510" name="PORDB1">
          <a:extLst>
            <a:ext uri="{FF2B5EF4-FFF2-40B4-BE49-F238E27FC236}">
              <a16:creationId xmlns:a16="http://schemas.microsoft.com/office/drawing/2014/main" xmlns="" id="{00000000-0008-0000-0100-0000261F0100}"/>
            </a:ext>
          </a:extLst>
        </xdr:cNvPr>
        <xdr:cNvSpPr>
          <a:spLocks noChangeArrowheads="1"/>
        </xdr:cNvSpPr>
      </xdr:nvSpPr>
      <xdr:spPr bwMode="auto">
        <a:xfrm>
          <a:off x="209550" y="22717125"/>
          <a:ext cx="3133725" cy="704850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7</xdr:row>
      <xdr:rowOff>85725</xdr:rowOff>
    </xdr:from>
    <xdr:to>
      <xdr:col>6</xdr:col>
      <xdr:colOff>85725</xdr:colOff>
      <xdr:row>11</xdr:row>
      <xdr:rowOff>76200</xdr:rowOff>
    </xdr:to>
    <xdr:sp macro="" textlink="">
      <xdr:nvSpPr>
        <xdr:cNvPr id="73511" name="PORDB1">
          <a:extLst>
            <a:ext uri="{FF2B5EF4-FFF2-40B4-BE49-F238E27FC236}">
              <a16:creationId xmlns:a16="http://schemas.microsoft.com/office/drawing/2014/main" xmlns="" id="{00000000-0008-0000-0100-0000271F0100}"/>
            </a:ext>
          </a:extLst>
        </xdr:cNvPr>
        <xdr:cNvSpPr>
          <a:spLocks noChangeArrowheads="1"/>
        </xdr:cNvSpPr>
      </xdr:nvSpPr>
      <xdr:spPr bwMode="auto">
        <a:xfrm>
          <a:off x="209550" y="1162050"/>
          <a:ext cx="5562600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</xdr:col>
      <xdr:colOff>28575</xdr:colOff>
      <xdr:row>0</xdr:row>
      <xdr:rowOff>9525</xdr:rowOff>
    </xdr:from>
    <xdr:to>
      <xdr:col>2</xdr:col>
      <xdr:colOff>0</xdr:colOff>
      <xdr:row>5</xdr:row>
      <xdr:rowOff>38100</xdr:rowOff>
    </xdr:to>
    <xdr:pic>
      <xdr:nvPicPr>
        <xdr:cNvPr id="73512" name="LG">
          <a:extLst>
            <a:ext uri="{FF2B5EF4-FFF2-40B4-BE49-F238E27FC236}">
              <a16:creationId xmlns:a16="http://schemas.microsoft.com/office/drawing/2014/main" xmlns="" id="{00000000-0008-0000-0100-0000281F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125" y="9525"/>
          <a:ext cx="762000" cy="885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152400</xdr:colOff>
      <xdr:row>104</xdr:row>
      <xdr:rowOff>142874</xdr:rowOff>
    </xdr:from>
    <xdr:to>
      <xdr:col>2</xdr:col>
      <xdr:colOff>855747</xdr:colOff>
      <xdr:row>108</xdr:row>
      <xdr:rowOff>142875</xdr:rowOff>
    </xdr:to>
    <xdr:sp macro="" textlink="">
      <xdr:nvSpPr>
        <xdr:cNvPr id="18" name="CaixaDeTexto 17">
          <a:extLst>
            <a:ext uri="{FF2B5EF4-FFF2-40B4-BE49-F238E27FC236}">
              <a16:creationId xmlns:a16="http://schemas.microsoft.com/office/drawing/2014/main" xmlns="" id="{00000000-0008-0000-0100-000012000000}"/>
            </a:ext>
          </a:extLst>
        </xdr:cNvPr>
        <xdr:cNvSpPr txBox="1"/>
      </xdr:nvSpPr>
      <xdr:spPr>
        <a:xfrm>
          <a:off x="361950" y="22755224"/>
          <a:ext cx="1493922" cy="64770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t-BR" sz="800"/>
            <a:t>        </a:t>
          </a:r>
        </a:p>
        <a:p>
          <a:r>
            <a:rPr lang="pt-BR" sz="800"/>
            <a:t>     Syvia Regina Rangel de Jesus</a:t>
          </a:r>
          <a:endParaRPr lang="pt-BR" sz="800" baseline="0"/>
        </a:p>
        <a:p>
          <a:pPr algn="ctr"/>
          <a:r>
            <a:rPr lang="pt-BR" sz="800" baseline="0"/>
            <a:t>Secretário Municipal  de Obras e Serviços Urbanos</a:t>
          </a:r>
          <a:endParaRPr lang="pt-BR" sz="800"/>
        </a:p>
      </xdr:txBody>
    </xdr:sp>
    <xdr:clientData/>
  </xdr:twoCellAnchor>
  <xdr:twoCellAnchor>
    <xdr:from>
      <xdr:col>2</xdr:col>
      <xdr:colOff>876300</xdr:colOff>
      <xdr:row>105</xdr:row>
      <xdr:rowOff>76200</xdr:rowOff>
    </xdr:from>
    <xdr:to>
      <xdr:col>2</xdr:col>
      <xdr:colOff>2219325</xdr:colOff>
      <xdr:row>108</xdr:row>
      <xdr:rowOff>90237</xdr:rowOff>
    </xdr:to>
    <xdr:sp macro="" textlink="">
      <xdr:nvSpPr>
        <xdr:cNvPr id="19" name="CaixaDeTexto 18">
          <a:extLst>
            <a:ext uri="{FF2B5EF4-FFF2-40B4-BE49-F238E27FC236}">
              <a16:creationId xmlns:a16="http://schemas.microsoft.com/office/drawing/2014/main" xmlns="" id="{00000000-0008-0000-0100-000013000000}"/>
            </a:ext>
          </a:extLst>
        </xdr:cNvPr>
        <xdr:cNvSpPr txBox="1"/>
      </xdr:nvSpPr>
      <xdr:spPr>
        <a:xfrm>
          <a:off x="1876425" y="22850475"/>
          <a:ext cx="1343025" cy="4998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endParaRPr lang="pt-BR" sz="800"/>
        </a:p>
        <a:p>
          <a:r>
            <a:rPr lang="pt-BR" sz="800"/>
            <a:t>João Luiz de Pádua  Koehler</a:t>
          </a:r>
        </a:p>
        <a:p>
          <a:r>
            <a:rPr lang="pt-BR" sz="800"/>
            <a:t>        Engº. CREA - 2202/D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5</xdr:row>
      <xdr:rowOff>19051</xdr:rowOff>
    </xdr:from>
    <xdr:to>
      <xdr:col>9</xdr:col>
      <xdr:colOff>790575</xdr:colOff>
      <xdr:row>13</xdr:row>
      <xdr:rowOff>104776</xdr:rowOff>
    </xdr:to>
    <xdr:sp macro="" textlink="">
      <xdr:nvSpPr>
        <xdr:cNvPr id="4" name="PORDB1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SpPr>
          <a:spLocks noChangeArrowheads="1"/>
        </xdr:cNvSpPr>
      </xdr:nvSpPr>
      <xdr:spPr bwMode="auto">
        <a:xfrm>
          <a:off x="19050" y="1152526"/>
          <a:ext cx="11468100" cy="134302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ATEWAY\Downloads\Planilha%20or&#231;ament&#225;r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"/>
      <sheetName val="CALCULO RE-BAR"/>
      <sheetName val="COMPOSIÇÃO"/>
      <sheetName val="tab_iopes_2017_09_servicos"/>
      <sheetName val="BDI"/>
      <sheetName val="ENCARGOS SOCIAIS"/>
    </sheetNames>
    <sheetDataSet>
      <sheetData sheetId="0">
        <row r="6">
          <cell r="B6">
            <v>1.1903999999999999</v>
          </cell>
        </row>
        <row r="7">
          <cell r="B7">
            <v>0.25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49"/>
  <sheetViews>
    <sheetView showGridLines="0" showZeros="0" topLeftCell="A88" zoomScaleSheetLayoutView="75" workbookViewId="0">
      <selection activeCell="N66" sqref="N66"/>
    </sheetView>
  </sheetViews>
  <sheetFormatPr defaultColWidth="9.85546875" defaultRowHeight="11.25" x14ac:dyDescent="0.2"/>
  <cols>
    <col min="1" max="1" width="3.140625" style="24" customWidth="1"/>
    <col min="2" max="2" width="11.85546875" style="35" customWidth="1"/>
    <col min="3" max="3" width="42.7109375" style="36" customWidth="1"/>
    <col min="4" max="4" width="7.5703125" style="37" customWidth="1"/>
    <col min="5" max="5" width="8.42578125" style="6" customWidth="1"/>
    <col min="6" max="6" width="11.5703125" style="6" customWidth="1"/>
    <col min="7" max="7" width="9.5703125" style="6" customWidth="1"/>
    <col min="8" max="8" width="9.7109375" style="6" customWidth="1"/>
    <col min="9" max="9" width="9.42578125" style="38" customWidth="1"/>
    <col min="10" max="11" width="10.7109375" style="6" customWidth="1"/>
    <col min="12" max="12" width="9.7109375" style="38" customWidth="1"/>
    <col min="13" max="13" width="9.7109375" style="6" customWidth="1"/>
    <col min="14" max="14" width="10.7109375" style="6" customWidth="1"/>
    <col min="15" max="15" width="9.7109375" style="38" customWidth="1"/>
    <col min="16" max="16" width="0.7109375" style="24" customWidth="1"/>
    <col min="17" max="17" width="10" style="24" bestFit="1" customWidth="1"/>
    <col min="18" max="16384" width="9.85546875" style="24"/>
  </cols>
  <sheetData>
    <row r="1" spans="1:17" s="2" customFormat="1" ht="8.25" customHeight="1" x14ac:dyDescent="0.2">
      <c r="A1" s="1"/>
      <c r="B1" s="1"/>
      <c r="C1" s="1"/>
      <c r="D1" s="1"/>
      <c r="E1" s="1"/>
      <c r="F1" s="1"/>
      <c r="G1" s="1"/>
      <c r="H1" s="1"/>
      <c r="I1" s="1"/>
    </row>
    <row r="2" spans="1:17" s="2" customFormat="1" ht="12.75" x14ac:dyDescent="0.2">
      <c r="A2" s="1"/>
      <c r="B2" s="1"/>
      <c r="C2" s="181" t="s">
        <v>32</v>
      </c>
      <c r="D2" s="182"/>
      <c r="E2" s="1"/>
      <c r="F2" s="1"/>
      <c r="H2" s="3" t="s">
        <v>0</v>
      </c>
      <c r="I2" s="1"/>
    </row>
    <row r="3" spans="1:17" s="2" customFormat="1" ht="12.75" x14ac:dyDescent="0.2">
      <c r="A3" s="1"/>
      <c r="B3" s="1"/>
      <c r="C3" s="182"/>
      <c r="D3" s="182"/>
      <c r="E3" s="1"/>
      <c r="F3" s="1"/>
      <c r="G3" s="4"/>
      <c r="H3" s="4"/>
      <c r="I3" s="1"/>
    </row>
    <row r="4" spans="1:17" s="2" customFormat="1" ht="12.75" x14ac:dyDescent="0.2">
      <c r="A4" s="1"/>
      <c r="B4" s="1"/>
      <c r="C4" s="182"/>
      <c r="D4" s="182"/>
      <c r="E4" s="1"/>
      <c r="F4" s="1"/>
      <c r="G4" s="4"/>
      <c r="H4" s="4"/>
      <c r="I4" s="1"/>
    </row>
    <row r="5" spans="1:17" s="2" customFormat="1" ht="21" customHeight="1" x14ac:dyDescent="0.2">
      <c r="A5" s="1"/>
      <c r="B5" s="1"/>
      <c r="C5" s="182"/>
      <c r="D5" s="182"/>
      <c r="E5" s="5"/>
      <c r="F5" s="5"/>
      <c r="G5" s="6"/>
      <c r="H5" s="6"/>
      <c r="I5" s="1"/>
      <c r="N5" s="7"/>
      <c r="O5" s="8"/>
    </row>
    <row r="6" spans="1:17" s="2" customFormat="1" ht="13.5" thickBot="1" x14ac:dyDescent="0.25">
      <c r="A6" s="1"/>
      <c r="B6" s="1"/>
      <c r="C6" s="1"/>
      <c r="D6" s="1"/>
      <c r="E6" s="1"/>
      <c r="F6" s="1"/>
      <c r="G6" s="4"/>
      <c r="H6" s="4"/>
      <c r="I6" s="1"/>
    </row>
    <row r="7" spans="1:17" s="2" customFormat="1" ht="3.75" customHeight="1" thickTop="1" x14ac:dyDescent="0.2">
      <c r="A7" s="1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pans="1:17" s="2" customFormat="1" ht="12.75" x14ac:dyDescent="0.2">
      <c r="A8" s="1"/>
      <c r="B8" s="1"/>
      <c r="C8" s="1"/>
      <c r="D8" s="1"/>
      <c r="E8" s="1"/>
      <c r="F8" s="1"/>
      <c r="G8" s="4"/>
      <c r="H8" s="4"/>
      <c r="I8" s="1"/>
    </row>
    <row r="9" spans="1:17" s="2" customFormat="1" ht="12.75" x14ac:dyDescent="0.2">
      <c r="A9" s="1"/>
      <c r="B9" s="10" t="s">
        <v>1</v>
      </c>
      <c r="C9" s="183" t="s">
        <v>49</v>
      </c>
      <c r="D9" s="183"/>
      <c r="E9" s="183"/>
      <c r="F9" s="183"/>
      <c r="G9" s="14"/>
      <c r="H9" s="15" t="s">
        <v>2</v>
      </c>
      <c r="I9" s="16" t="s">
        <v>51</v>
      </c>
      <c r="J9" s="6"/>
      <c r="K9" s="15" t="s">
        <v>3</v>
      </c>
      <c r="L9" s="17">
        <v>41026</v>
      </c>
      <c r="M9" s="184" t="s">
        <v>181</v>
      </c>
      <c r="N9" s="184"/>
      <c r="O9" s="184"/>
    </row>
    <row r="10" spans="1:17" s="2" customFormat="1" ht="12.75" x14ac:dyDescent="0.2">
      <c r="A10" s="1"/>
      <c r="B10" s="10" t="s">
        <v>4</v>
      </c>
      <c r="C10" s="11" t="s">
        <v>50</v>
      </c>
      <c r="D10" s="12"/>
      <c r="E10" s="13"/>
      <c r="F10" s="13"/>
      <c r="G10" s="14"/>
      <c r="H10" s="15" t="s">
        <v>5</v>
      </c>
      <c r="I10" s="18">
        <v>41026</v>
      </c>
      <c r="J10" s="19"/>
      <c r="K10" s="20" t="s">
        <v>184</v>
      </c>
      <c r="L10" s="21"/>
      <c r="M10" s="184" t="s">
        <v>180</v>
      </c>
      <c r="N10" s="184"/>
      <c r="O10" s="184"/>
    </row>
    <row r="11" spans="1:17" s="2" customFormat="1" ht="12.75" x14ac:dyDescent="0.2">
      <c r="A11" s="1"/>
      <c r="B11" s="10" t="s">
        <v>6</v>
      </c>
      <c r="C11" s="11" t="s">
        <v>36</v>
      </c>
      <c r="D11" s="12"/>
      <c r="E11" s="13"/>
      <c r="F11" s="13"/>
      <c r="G11" s="14"/>
      <c r="H11" s="15" t="s">
        <v>7</v>
      </c>
      <c r="I11" s="22" t="s">
        <v>52</v>
      </c>
      <c r="J11" s="6"/>
      <c r="K11" s="15" t="s">
        <v>8</v>
      </c>
      <c r="L11" s="17">
        <v>41736</v>
      </c>
      <c r="M11" s="184" t="s">
        <v>182</v>
      </c>
      <c r="N11" s="184"/>
      <c r="O11" s="184"/>
    </row>
    <row r="12" spans="1:17" s="2" customFormat="1" ht="15" customHeight="1" x14ac:dyDescent="0.2">
      <c r="A12" s="1"/>
      <c r="B12" s="1"/>
      <c r="C12" s="1"/>
      <c r="D12" s="1"/>
      <c r="E12" s="1"/>
      <c r="F12" s="1"/>
      <c r="G12" s="4"/>
      <c r="H12" s="4"/>
      <c r="I12" s="1"/>
      <c r="N12" s="23"/>
      <c r="O12" s="23"/>
    </row>
    <row r="13" spans="1:17" ht="12" x14ac:dyDescent="0.2">
      <c r="B13" s="187" t="s">
        <v>9</v>
      </c>
      <c r="C13" s="187" t="s">
        <v>10</v>
      </c>
      <c r="D13" s="187" t="s">
        <v>11</v>
      </c>
      <c r="E13" s="188" t="s">
        <v>12</v>
      </c>
      <c r="F13" s="188" t="s">
        <v>13</v>
      </c>
      <c r="G13" s="63" t="s">
        <v>14</v>
      </c>
      <c r="H13" s="63"/>
      <c r="I13" s="64"/>
      <c r="J13" s="63" t="s">
        <v>183</v>
      </c>
      <c r="K13" s="63"/>
      <c r="L13" s="64"/>
      <c r="M13" s="63" t="s">
        <v>15</v>
      </c>
      <c r="N13" s="63"/>
      <c r="O13" s="64"/>
    </row>
    <row r="14" spans="1:17" ht="12" x14ac:dyDescent="0.2">
      <c r="B14" s="187"/>
      <c r="C14" s="187"/>
      <c r="D14" s="187"/>
      <c r="E14" s="188"/>
      <c r="F14" s="188"/>
      <c r="G14" s="70" t="s">
        <v>12</v>
      </c>
      <c r="H14" s="70" t="s">
        <v>16</v>
      </c>
      <c r="I14" s="71" t="s">
        <v>17</v>
      </c>
      <c r="J14" s="70" t="s">
        <v>12</v>
      </c>
      <c r="K14" s="70" t="s">
        <v>16</v>
      </c>
      <c r="L14" s="71" t="s">
        <v>17</v>
      </c>
      <c r="M14" s="70" t="s">
        <v>12</v>
      </c>
      <c r="N14" s="70" t="s">
        <v>16</v>
      </c>
      <c r="O14" s="71" t="s">
        <v>17</v>
      </c>
    </row>
    <row r="15" spans="1:17" ht="12.75" x14ac:dyDescent="0.2">
      <c r="B15" s="65"/>
      <c r="C15" s="65"/>
      <c r="D15" s="47"/>
      <c r="E15" s="66"/>
      <c r="F15" s="66"/>
      <c r="G15" s="67"/>
      <c r="H15" s="67"/>
      <c r="I15" s="68"/>
      <c r="J15" s="67"/>
      <c r="K15" s="69"/>
      <c r="L15" s="68"/>
      <c r="M15" s="67"/>
      <c r="N15" s="67"/>
      <c r="O15" s="68"/>
    </row>
    <row r="16" spans="1:17" ht="12.75" customHeight="1" x14ac:dyDescent="0.2">
      <c r="B16" s="48">
        <v>1</v>
      </c>
      <c r="C16" s="49" t="s">
        <v>37</v>
      </c>
      <c r="D16" s="47"/>
      <c r="E16" s="50"/>
      <c r="F16" s="51"/>
      <c r="G16" s="52"/>
      <c r="H16" s="53">
        <f>G16*F16</f>
        <v>0</v>
      </c>
      <c r="I16" s="54"/>
      <c r="J16" s="52"/>
      <c r="K16" s="55"/>
      <c r="L16" s="56">
        <f t="shared" ref="L16:L79" si="0">IF(J16&gt;0,K16/(E16*F16),J16)</f>
        <v>0</v>
      </c>
      <c r="M16" s="53">
        <f t="shared" ref="M16:N64" si="1">J16+G16</f>
        <v>0</v>
      </c>
      <c r="N16" s="52"/>
      <c r="O16" s="56">
        <f t="shared" ref="O16:O87" si="2">IF(M16&gt;0,N16/(E16*F16),M16)</f>
        <v>0</v>
      </c>
      <c r="Q16" s="6">
        <f t="shared" ref="Q16:Q79" si="3">E16*F16</f>
        <v>0</v>
      </c>
    </row>
    <row r="17" spans="2:19" ht="22.5" x14ac:dyDescent="0.2">
      <c r="B17" s="57" t="s">
        <v>24</v>
      </c>
      <c r="C17" s="60" t="s">
        <v>60</v>
      </c>
      <c r="D17" s="47" t="s">
        <v>23</v>
      </c>
      <c r="E17" s="58">
        <v>17000</v>
      </c>
      <c r="F17" s="51">
        <v>0.35</v>
      </c>
      <c r="G17" s="58">
        <v>17000</v>
      </c>
      <c r="H17" s="53">
        <f>G17*F17</f>
        <v>5950</v>
      </c>
      <c r="I17" s="56">
        <f>IF(G17&gt;0,H17/(E17*F17),G17)</f>
        <v>1</v>
      </c>
      <c r="J17" s="58"/>
      <c r="K17" s="59">
        <f t="shared" ref="K17:K90" si="4">J17*F17</f>
        <v>0</v>
      </c>
      <c r="L17" s="56">
        <f t="shared" si="0"/>
        <v>0</v>
      </c>
      <c r="M17" s="53">
        <f t="shared" si="1"/>
        <v>17000</v>
      </c>
      <c r="N17" s="53">
        <f t="shared" si="1"/>
        <v>5950</v>
      </c>
      <c r="O17" s="56">
        <f t="shared" si="2"/>
        <v>1</v>
      </c>
      <c r="Q17" s="6">
        <f t="shared" si="3"/>
        <v>5950</v>
      </c>
    </row>
    <row r="18" spans="2:19" ht="23.25" customHeight="1" x14ac:dyDescent="0.2">
      <c r="B18" s="57" t="s">
        <v>25</v>
      </c>
      <c r="C18" s="60" t="s">
        <v>61</v>
      </c>
      <c r="D18" s="47" t="s">
        <v>23</v>
      </c>
      <c r="E18" s="58">
        <v>5000</v>
      </c>
      <c r="F18" s="51">
        <v>1.47</v>
      </c>
      <c r="G18" s="58">
        <v>5000</v>
      </c>
      <c r="H18" s="53">
        <f t="shared" ref="H18:H81" si="5">G18*F18</f>
        <v>7350</v>
      </c>
      <c r="I18" s="56">
        <f t="shared" ref="I18:I81" si="6">IF(G18&gt;0,H18/(E18*F18),G18)</f>
        <v>1</v>
      </c>
      <c r="J18" s="58"/>
      <c r="K18" s="59">
        <f t="shared" si="4"/>
        <v>0</v>
      </c>
      <c r="L18" s="56">
        <f t="shared" si="0"/>
        <v>0</v>
      </c>
      <c r="M18" s="53">
        <f t="shared" si="1"/>
        <v>5000</v>
      </c>
      <c r="N18" s="53">
        <f t="shared" si="1"/>
        <v>7350</v>
      </c>
      <c r="O18" s="56">
        <f t="shared" si="2"/>
        <v>1</v>
      </c>
      <c r="Q18" s="6">
        <f t="shared" si="3"/>
        <v>7350</v>
      </c>
    </row>
    <row r="19" spans="2:19" ht="22.5" x14ac:dyDescent="0.2">
      <c r="B19" s="57" t="s">
        <v>46</v>
      </c>
      <c r="C19" s="60" t="s">
        <v>38</v>
      </c>
      <c r="D19" s="47" t="s">
        <v>23</v>
      </c>
      <c r="E19" s="58">
        <v>10545.987999999999</v>
      </c>
      <c r="F19" s="51">
        <v>7.11</v>
      </c>
      <c r="G19" s="58">
        <v>10545.99</v>
      </c>
      <c r="H19" s="53">
        <f t="shared" si="5"/>
        <v>74981.988899999997</v>
      </c>
      <c r="I19" s="56">
        <f t="shared" si="6"/>
        <v>1.000000189645579</v>
      </c>
      <c r="J19" s="58"/>
      <c r="K19" s="59">
        <f t="shared" si="4"/>
        <v>0</v>
      </c>
      <c r="L19" s="56">
        <f t="shared" si="0"/>
        <v>0</v>
      </c>
      <c r="M19" s="53">
        <f t="shared" si="1"/>
        <v>10545.99</v>
      </c>
      <c r="N19" s="53">
        <f t="shared" si="1"/>
        <v>74981.988899999997</v>
      </c>
      <c r="O19" s="56">
        <f t="shared" si="2"/>
        <v>1.000000189645579</v>
      </c>
      <c r="Q19" s="6">
        <f t="shared" si="3"/>
        <v>74981.974679999999</v>
      </c>
    </row>
    <row r="20" spans="2:19" ht="22.5" x14ac:dyDescent="0.2">
      <c r="B20" s="57" t="s">
        <v>47</v>
      </c>
      <c r="C20" s="60" t="s">
        <v>62</v>
      </c>
      <c r="D20" s="47" t="s">
        <v>23</v>
      </c>
      <c r="E20" s="58">
        <v>9466.6350000000002</v>
      </c>
      <c r="F20" s="51">
        <v>7.92</v>
      </c>
      <c r="G20" s="58">
        <v>9466.64</v>
      </c>
      <c r="H20" s="53">
        <f t="shared" si="5"/>
        <v>74975.788799999995</v>
      </c>
      <c r="I20" s="56">
        <f t="shared" si="6"/>
        <v>1.0000005281707807</v>
      </c>
      <c r="J20" s="58"/>
      <c r="K20" s="59">
        <f t="shared" si="4"/>
        <v>0</v>
      </c>
      <c r="L20" s="56">
        <f t="shared" si="0"/>
        <v>0</v>
      </c>
      <c r="M20" s="53">
        <f t="shared" si="1"/>
        <v>9466.64</v>
      </c>
      <c r="N20" s="53">
        <f t="shared" si="1"/>
        <v>74975.788799999995</v>
      </c>
      <c r="O20" s="56">
        <f t="shared" si="2"/>
        <v>1.0000005281707807</v>
      </c>
      <c r="Q20" s="6">
        <f t="shared" si="3"/>
        <v>74975.749200000006</v>
      </c>
    </row>
    <row r="21" spans="2:19" ht="22.5" x14ac:dyDescent="0.2">
      <c r="B21" s="57" t="s">
        <v>53</v>
      </c>
      <c r="C21" s="60" t="s">
        <v>63</v>
      </c>
      <c r="D21" s="47" t="s">
        <v>23</v>
      </c>
      <c r="E21" s="58">
        <v>16389.114000000001</v>
      </c>
      <c r="F21" s="51">
        <v>14.98</v>
      </c>
      <c r="G21" s="58">
        <v>16389.11</v>
      </c>
      <c r="H21" s="53">
        <f t="shared" si="5"/>
        <v>245508.86780000001</v>
      </c>
      <c r="I21" s="56">
        <f t="shared" si="6"/>
        <v>0.99999975593555568</v>
      </c>
      <c r="J21" s="58"/>
      <c r="K21" s="59">
        <f t="shared" si="4"/>
        <v>0</v>
      </c>
      <c r="L21" s="56">
        <f t="shared" si="0"/>
        <v>0</v>
      </c>
      <c r="M21" s="53">
        <f t="shared" si="1"/>
        <v>16389.11</v>
      </c>
      <c r="N21" s="53">
        <f t="shared" si="1"/>
        <v>245508.86780000001</v>
      </c>
      <c r="O21" s="56">
        <f t="shared" si="2"/>
        <v>0.99999975593555568</v>
      </c>
      <c r="Q21" s="6">
        <f t="shared" si="3"/>
        <v>245508.92772000004</v>
      </c>
      <c r="S21" s="83">
        <f>SUM(K26:K49)</f>
        <v>15118.199999999999</v>
      </c>
    </row>
    <row r="22" spans="2:19" ht="22.5" x14ac:dyDescent="0.2">
      <c r="B22" s="57" t="s">
        <v>54</v>
      </c>
      <c r="C22" s="60" t="s">
        <v>64</v>
      </c>
      <c r="D22" s="47" t="s">
        <v>23</v>
      </c>
      <c r="E22" s="58">
        <v>426.54</v>
      </c>
      <c r="F22" s="51">
        <v>11.62</v>
      </c>
      <c r="G22" s="58">
        <v>426.54</v>
      </c>
      <c r="H22" s="53">
        <f t="shared" si="5"/>
        <v>4956.3948</v>
      </c>
      <c r="I22" s="56">
        <f t="shared" si="6"/>
        <v>1</v>
      </c>
      <c r="J22" s="58"/>
      <c r="K22" s="59">
        <f t="shared" si="4"/>
        <v>0</v>
      </c>
      <c r="L22" s="56">
        <f t="shared" si="0"/>
        <v>0</v>
      </c>
      <c r="M22" s="53">
        <f t="shared" si="1"/>
        <v>426.54</v>
      </c>
      <c r="N22" s="53">
        <f t="shared" si="1"/>
        <v>4956.3948</v>
      </c>
      <c r="O22" s="56">
        <f t="shared" si="2"/>
        <v>1</v>
      </c>
      <c r="Q22" s="6">
        <f t="shared" si="3"/>
        <v>4956.3948</v>
      </c>
    </row>
    <row r="23" spans="2:19" ht="22.5" x14ac:dyDescent="0.2">
      <c r="B23" s="57" t="s">
        <v>55</v>
      </c>
      <c r="C23" s="60" t="s">
        <v>65</v>
      </c>
      <c r="D23" s="47" t="s">
        <v>23</v>
      </c>
      <c r="E23" s="58">
        <v>1438.0060000000001</v>
      </c>
      <c r="F23" s="51">
        <v>13.22</v>
      </c>
      <c r="G23" s="58">
        <v>1438.01</v>
      </c>
      <c r="H23" s="53">
        <f t="shared" si="5"/>
        <v>19010.492200000001</v>
      </c>
      <c r="I23" s="56">
        <f t="shared" si="6"/>
        <v>1.000002781629562</v>
      </c>
      <c r="J23" s="58"/>
      <c r="K23" s="59">
        <f t="shared" si="4"/>
        <v>0</v>
      </c>
      <c r="L23" s="56">
        <f t="shared" si="0"/>
        <v>0</v>
      </c>
      <c r="M23" s="53">
        <f t="shared" si="1"/>
        <v>1438.01</v>
      </c>
      <c r="N23" s="53">
        <f t="shared" si="1"/>
        <v>19010.492200000001</v>
      </c>
      <c r="O23" s="56">
        <f t="shared" si="2"/>
        <v>1.000002781629562</v>
      </c>
      <c r="Q23" s="6">
        <f t="shared" si="3"/>
        <v>19010.439320000001</v>
      </c>
    </row>
    <row r="24" spans="2:19" ht="22.5" x14ac:dyDescent="0.2">
      <c r="B24" s="57" t="s">
        <v>56</v>
      </c>
      <c r="C24" s="60" t="s">
        <v>66</v>
      </c>
      <c r="D24" s="47" t="s">
        <v>23</v>
      </c>
      <c r="E24" s="58">
        <v>5986.3649999999998</v>
      </c>
      <c r="F24" s="51">
        <v>19.47</v>
      </c>
      <c r="G24" s="58">
        <v>5986.37</v>
      </c>
      <c r="H24" s="53">
        <f t="shared" si="5"/>
        <v>116554.62389999999</v>
      </c>
      <c r="I24" s="56">
        <f t="shared" si="6"/>
        <v>1.0000008352313967</v>
      </c>
      <c r="J24" s="58"/>
      <c r="K24" s="59">
        <f t="shared" si="4"/>
        <v>0</v>
      </c>
      <c r="L24" s="56">
        <f t="shared" si="0"/>
        <v>0</v>
      </c>
      <c r="M24" s="53">
        <f t="shared" si="1"/>
        <v>5986.37</v>
      </c>
      <c r="N24" s="53">
        <f t="shared" si="1"/>
        <v>116554.62389999999</v>
      </c>
      <c r="O24" s="56">
        <f t="shared" si="2"/>
        <v>1.0000008352313967</v>
      </c>
      <c r="Q24" s="6">
        <f t="shared" si="3"/>
        <v>116554.52655</v>
      </c>
    </row>
    <row r="25" spans="2:19" ht="22.5" x14ac:dyDescent="0.2">
      <c r="B25" s="57" t="s">
        <v>57</v>
      </c>
      <c r="C25" s="60" t="s">
        <v>67</v>
      </c>
      <c r="D25" s="47" t="s">
        <v>23</v>
      </c>
      <c r="E25" s="58">
        <v>420.07900000000001</v>
      </c>
      <c r="F25" s="51">
        <v>42.86</v>
      </c>
      <c r="G25" s="58">
        <v>463.08</v>
      </c>
      <c r="H25" s="53">
        <f t="shared" si="5"/>
        <v>19847.608799999998</v>
      </c>
      <c r="I25" s="56">
        <f t="shared" si="6"/>
        <v>1.1023640791374953</v>
      </c>
      <c r="J25" s="58"/>
      <c r="K25" s="59">
        <f t="shared" si="4"/>
        <v>0</v>
      </c>
      <c r="L25" s="56">
        <f t="shared" si="0"/>
        <v>0</v>
      </c>
      <c r="M25" s="53">
        <f t="shared" si="1"/>
        <v>463.08</v>
      </c>
      <c r="N25" s="53">
        <f t="shared" si="1"/>
        <v>19847.608799999998</v>
      </c>
      <c r="O25" s="56">
        <f t="shared" si="2"/>
        <v>1.1023640791374953</v>
      </c>
      <c r="Q25" s="6">
        <f t="shared" si="3"/>
        <v>18004.585940000001</v>
      </c>
    </row>
    <row r="26" spans="2:19" x14ac:dyDescent="0.2">
      <c r="B26" s="57" t="s">
        <v>58</v>
      </c>
      <c r="C26" s="60" t="s">
        <v>68</v>
      </c>
      <c r="D26" s="47" t="s">
        <v>23</v>
      </c>
      <c r="E26" s="58">
        <v>11383.492</v>
      </c>
      <c r="F26" s="51">
        <v>2.87</v>
      </c>
      <c r="G26" s="58">
        <v>11383.49</v>
      </c>
      <c r="H26" s="53">
        <f t="shared" si="5"/>
        <v>32670.616300000002</v>
      </c>
      <c r="I26" s="56">
        <f t="shared" si="6"/>
        <v>0.99999982430698764</v>
      </c>
      <c r="J26" s="58"/>
      <c r="K26" s="59">
        <f t="shared" si="4"/>
        <v>0</v>
      </c>
      <c r="L26" s="56">
        <f t="shared" si="0"/>
        <v>0</v>
      </c>
      <c r="M26" s="53">
        <f t="shared" si="1"/>
        <v>11383.49</v>
      </c>
      <c r="N26" s="53">
        <f t="shared" si="1"/>
        <v>32670.616300000002</v>
      </c>
      <c r="O26" s="56">
        <f t="shared" si="2"/>
        <v>0.99999982430698764</v>
      </c>
      <c r="Q26" s="6">
        <f t="shared" si="3"/>
        <v>32670.622040000002</v>
      </c>
    </row>
    <row r="27" spans="2:19" x14ac:dyDescent="0.2">
      <c r="B27" s="57" t="s">
        <v>59</v>
      </c>
      <c r="C27" s="60" t="s">
        <v>69</v>
      </c>
      <c r="D27" s="47" t="s">
        <v>23</v>
      </c>
      <c r="E27" s="58">
        <v>4878.6390000000001</v>
      </c>
      <c r="F27" s="51">
        <v>3.53</v>
      </c>
      <c r="G27" s="58">
        <v>4878.6400000000003</v>
      </c>
      <c r="H27" s="53">
        <f t="shared" si="5"/>
        <v>17221.599200000001</v>
      </c>
      <c r="I27" s="56">
        <f t="shared" si="6"/>
        <v>1.000000204975199</v>
      </c>
      <c r="J27" s="58"/>
      <c r="K27" s="59">
        <f t="shared" si="4"/>
        <v>0</v>
      </c>
      <c r="L27" s="56">
        <f t="shared" si="0"/>
        <v>0</v>
      </c>
      <c r="M27" s="53">
        <f t="shared" si="1"/>
        <v>4878.6400000000003</v>
      </c>
      <c r="N27" s="53">
        <f t="shared" si="1"/>
        <v>17221.599200000001</v>
      </c>
      <c r="O27" s="56">
        <f t="shared" si="2"/>
        <v>1.000000204975199</v>
      </c>
      <c r="Q27" s="6">
        <f t="shared" si="3"/>
        <v>17221.595669999999</v>
      </c>
    </row>
    <row r="28" spans="2:19" s="25" customFormat="1" ht="12" x14ac:dyDescent="0.2">
      <c r="B28" s="57"/>
      <c r="C28" s="60"/>
      <c r="D28" s="47"/>
      <c r="E28" s="58"/>
      <c r="F28" s="51"/>
      <c r="G28" s="58"/>
      <c r="H28" s="53">
        <f t="shared" si="5"/>
        <v>0</v>
      </c>
      <c r="I28" s="56">
        <f t="shared" si="6"/>
        <v>0</v>
      </c>
      <c r="J28" s="58"/>
      <c r="K28" s="59">
        <f t="shared" si="4"/>
        <v>0</v>
      </c>
      <c r="L28" s="56">
        <f t="shared" si="0"/>
        <v>0</v>
      </c>
      <c r="M28" s="53">
        <f t="shared" si="1"/>
        <v>0</v>
      </c>
      <c r="N28" s="53">
        <f t="shared" si="1"/>
        <v>0</v>
      </c>
      <c r="O28" s="56">
        <f t="shared" si="2"/>
        <v>0</v>
      </c>
      <c r="Q28" s="6">
        <f t="shared" si="3"/>
        <v>0</v>
      </c>
      <c r="S28" s="24"/>
    </row>
    <row r="29" spans="2:19" s="25" customFormat="1" ht="12" x14ac:dyDescent="0.2">
      <c r="B29" s="48">
        <v>2</v>
      </c>
      <c r="C29" s="49" t="s">
        <v>70</v>
      </c>
      <c r="D29" s="47"/>
      <c r="E29" s="58"/>
      <c r="F29" s="51"/>
      <c r="G29" s="58"/>
      <c r="H29" s="53">
        <f t="shared" si="5"/>
        <v>0</v>
      </c>
      <c r="I29" s="56">
        <f t="shared" si="6"/>
        <v>0</v>
      </c>
      <c r="J29" s="58"/>
      <c r="K29" s="59">
        <f t="shared" si="4"/>
        <v>0</v>
      </c>
      <c r="L29" s="56">
        <f t="shared" si="0"/>
        <v>0</v>
      </c>
      <c r="M29" s="53">
        <f t="shared" si="1"/>
        <v>0</v>
      </c>
      <c r="N29" s="53">
        <f t="shared" si="1"/>
        <v>0</v>
      </c>
      <c r="O29" s="56">
        <f t="shared" si="2"/>
        <v>0</v>
      </c>
      <c r="Q29" s="6">
        <f t="shared" si="3"/>
        <v>0</v>
      </c>
      <c r="S29" s="24"/>
    </row>
    <row r="30" spans="2:19" s="25" customFormat="1" ht="22.5" x14ac:dyDescent="0.2">
      <c r="B30" s="86" t="s">
        <v>26</v>
      </c>
      <c r="C30" s="60" t="s">
        <v>78</v>
      </c>
      <c r="D30" s="47" t="s">
        <v>23</v>
      </c>
      <c r="E30" s="58">
        <v>2040</v>
      </c>
      <c r="F30" s="51">
        <v>11.38</v>
      </c>
      <c r="G30" s="58">
        <v>2040</v>
      </c>
      <c r="H30" s="53">
        <f t="shared" si="5"/>
        <v>23215.200000000001</v>
      </c>
      <c r="I30" s="56">
        <f t="shared" si="6"/>
        <v>1</v>
      </c>
      <c r="J30" s="58"/>
      <c r="K30" s="59">
        <f t="shared" si="4"/>
        <v>0</v>
      </c>
      <c r="L30" s="56">
        <f t="shared" si="0"/>
        <v>0</v>
      </c>
      <c r="M30" s="53">
        <f t="shared" si="1"/>
        <v>2040</v>
      </c>
      <c r="N30" s="53">
        <f t="shared" si="1"/>
        <v>23215.200000000001</v>
      </c>
      <c r="O30" s="56">
        <f t="shared" si="2"/>
        <v>1</v>
      </c>
      <c r="Q30" s="6">
        <f t="shared" si="3"/>
        <v>23215.200000000001</v>
      </c>
      <c r="R30" s="6">
        <f>F30*G30</f>
        <v>23215.200000000001</v>
      </c>
      <c r="S30" s="24"/>
    </row>
    <row r="31" spans="2:19" s="25" customFormat="1" ht="22.5" x14ac:dyDescent="0.2">
      <c r="B31" s="86" t="s">
        <v>27</v>
      </c>
      <c r="C31" s="60" t="s">
        <v>79</v>
      </c>
      <c r="D31" s="47" t="s">
        <v>23</v>
      </c>
      <c r="E31" s="58">
        <v>751.06</v>
      </c>
      <c r="F31" s="51">
        <v>27.5</v>
      </c>
      <c r="G31" s="58">
        <v>751.06</v>
      </c>
      <c r="H31" s="53">
        <f t="shared" si="5"/>
        <v>20654.149999999998</v>
      </c>
      <c r="I31" s="56">
        <f t="shared" si="6"/>
        <v>1</v>
      </c>
      <c r="J31" s="58"/>
      <c r="K31" s="59">
        <f t="shared" si="4"/>
        <v>0</v>
      </c>
      <c r="L31" s="56">
        <f t="shared" si="0"/>
        <v>0</v>
      </c>
      <c r="M31" s="53">
        <f t="shared" si="1"/>
        <v>751.06</v>
      </c>
      <c r="N31" s="53">
        <f t="shared" si="1"/>
        <v>20654.149999999998</v>
      </c>
      <c r="O31" s="56">
        <f t="shared" si="2"/>
        <v>1</v>
      </c>
      <c r="Q31" s="6">
        <f t="shared" si="3"/>
        <v>20654.149999999998</v>
      </c>
      <c r="S31" s="24"/>
    </row>
    <row r="32" spans="2:19" s="25" customFormat="1" ht="22.5" x14ac:dyDescent="0.2">
      <c r="B32" s="86" t="s">
        <v>48</v>
      </c>
      <c r="C32" s="60" t="s">
        <v>80</v>
      </c>
      <c r="D32" s="47" t="s">
        <v>81</v>
      </c>
      <c r="E32" s="58">
        <v>271.8</v>
      </c>
      <c r="F32" s="51">
        <v>203.46</v>
      </c>
      <c r="G32" s="58">
        <v>271.8</v>
      </c>
      <c r="H32" s="53">
        <f t="shared" si="5"/>
        <v>55300.428000000007</v>
      </c>
      <c r="I32" s="56">
        <f t="shared" si="6"/>
        <v>1</v>
      </c>
      <c r="J32" s="84"/>
      <c r="K32" s="59">
        <f t="shared" si="4"/>
        <v>0</v>
      </c>
      <c r="L32" s="56">
        <f t="shared" si="0"/>
        <v>0</v>
      </c>
      <c r="M32" s="53">
        <f t="shared" si="1"/>
        <v>271.8</v>
      </c>
      <c r="N32" s="53">
        <f t="shared" si="1"/>
        <v>55300.428000000007</v>
      </c>
      <c r="O32" s="56">
        <f t="shared" si="2"/>
        <v>1</v>
      </c>
      <c r="Q32" s="6">
        <f t="shared" si="3"/>
        <v>55300.428000000007</v>
      </c>
      <c r="S32" s="24"/>
    </row>
    <row r="33" spans="2:19" s="25" customFormat="1" ht="22.5" x14ac:dyDescent="0.2">
      <c r="B33" s="86" t="s">
        <v>71</v>
      </c>
      <c r="C33" s="60" t="s">
        <v>82</v>
      </c>
      <c r="D33" s="47" t="s">
        <v>18</v>
      </c>
      <c r="E33" s="58">
        <v>75</v>
      </c>
      <c r="F33" s="51">
        <v>396.51</v>
      </c>
      <c r="G33" s="58">
        <f>54.5+12+8.5</f>
        <v>75</v>
      </c>
      <c r="H33" s="53">
        <f t="shared" si="5"/>
        <v>29738.25</v>
      </c>
      <c r="I33" s="56">
        <f t="shared" si="6"/>
        <v>1</v>
      </c>
      <c r="J33" s="84"/>
      <c r="K33" s="59">
        <f t="shared" si="4"/>
        <v>0</v>
      </c>
      <c r="L33" s="56">
        <f t="shared" si="0"/>
        <v>0</v>
      </c>
      <c r="M33" s="53">
        <f t="shared" si="1"/>
        <v>75</v>
      </c>
      <c r="N33" s="53">
        <f t="shared" si="1"/>
        <v>29738.25</v>
      </c>
      <c r="O33" s="56">
        <f t="shared" si="2"/>
        <v>1</v>
      </c>
      <c r="Q33" s="6">
        <f t="shared" si="3"/>
        <v>29738.25</v>
      </c>
      <c r="S33" s="24"/>
    </row>
    <row r="34" spans="2:19" s="25" customFormat="1" ht="22.5" x14ac:dyDescent="0.2">
      <c r="B34" s="86" t="s">
        <v>72</v>
      </c>
      <c r="C34" s="60" t="s">
        <v>83</v>
      </c>
      <c r="D34" s="47" t="s">
        <v>18</v>
      </c>
      <c r="E34" s="58">
        <v>25</v>
      </c>
      <c r="F34" s="51">
        <v>291.01</v>
      </c>
      <c r="G34" s="58">
        <v>25</v>
      </c>
      <c r="H34" s="53">
        <f t="shared" si="5"/>
        <v>7275.25</v>
      </c>
      <c r="I34" s="56">
        <f t="shared" si="6"/>
        <v>1</v>
      </c>
      <c r="J34" s="84"/>
      <c r="K34" s="59">
        <f t="shared" si="4"/>
        <v>0</v>
      </c>
      <c r="L34" s="56">
        <f t="shared" si="0"/>
        <v>0</v>
      </c>
      <c r="M34" s="53">
        <f t="shared" si="1"/>
        <v>25</v>
      </c>
      <c r="N34" s="53">
        <f t="shared" si="1"/>
        <v>7275.25</v>
      </c>
      <c r="O34" s="56">
        <f t="shared" si="2"/>
        <v>1</v>
      </c>
      <c r="Q34" s="6">
        <f t="shared" si="3"/>
        <v>7275.25</v>
      </c>
    </row>
    <row r="35" spans="2:19" s="25" customFormat="1" ht="22.5" x14ac:dyDescent="0.2">
      <c r="B35" s="87" t="s">
        <v>73</v>
      </c>
      <c r="C35" s="76" t="s">
        <v>84</v>
      </c>
      <c r="D35" s="77" t="s">
        <v>18</v>
      </c>
      <c r="E35" s="78">
        <v>58</v>
      </c>
      <c r="F35" s="79">
        <v>377.59</v>
      </c>
      <c r="G35" s="78">
        <v>58</v>
      </c>
      <c r="H35" s="80">
        <f t="shared" si="5"/>
        <v>21900.219999999998</v>
      </c>
      <c r="I35" s="81">
        <f t="shared" si="6"/>
        <v>1</v>
      </c>
      <c r="J35" s="85"/>
      <c r="K35" s="82">
        <f t="shared" si="4"/>
        <v>0</v>
      </c>
      <c r="L35" s="81">
        <f t="shared" si="0"/>
        <v>0</v>
      </c>
      <c r="M35" s="80">
        <f t="shared" si="1"/>
        <v>58</v>
      </c>
      <c r="N35" s="80">
        <f t="shared" si="1"/>
        <v>21900.219999999998</v>
      </c>
      <c r="O35" s="81">
        <f t="shared" si="2"/>
        <v>1</v>
      </c>
      <c r="Q35" s="6">
        <f t="shared" si="3"/>
        <v>21900.219999999998</v>
      </c>
    </row>
    <row r="36" spans="2:19" s="25" customFormat="1" ht="22.5" x14ac:dyDescent="0.2">
      <c r="B36" s="86" t="s">
        <v>74</v>
      </c>
      <c r="C36" s="60" t="s">
        <v>85</v>
      </c>
      <c r="D36" s="47" t="s">
        <v>18</v>
      </c>
      <c r="E36" s="58">
        <v>40</v>
      </c>
      <c r="F36" s="51">
        <v>517.29</v>
      </c>
      <c r="G36" s="58">
        <v>40</v>
      </c>
      <c r="H36" s="53">
        <f t="shared" si="5"/>
        <v>20691.599999999999</v>
      </c>
      <c r="I36" s="56">
        <f t="shared" si="6"/>
        <v>1</v>
      </c>
      <c r="J36" s="84"/>
      <c r="K36" s="59">
        <f t="shared" si="4"/>
        <v>0</v>
      </c>
      <c r="L36" s="56">
        <f t="shared" si="0"/>
        <v>0</v>
      </c>
      <c r="M36" s="53">
        <f t="shared" si="1"/>
        <v>40</v>
      </c>
      <c r="N36" s="53">
        <f t="shared" si="1"/>
        <v>20691.599999999999</v>
      </c>
      <c r="O36" s="56">
        <f t="shared" si="2"/>
        <v>1</v>
      </c>
      <c r="Q36" s="6">
        <f t="shared" si="3"/>
        <v>20691.599999999999</v>
      </c>
    </row>
    <row r="37" spans="2:19" s="25" customFormat="1" ht="12" x14ac:dyDescent="0.2">
      <c r="B37" s="86" t="s">
        <v>75</v>
      </c>
      <c r="C37" s="60" t="s">
        <v>86</v>
      </c>
      <c r="D37" s="47" t="s">
        <v>18</v>
      </c>
      <c r="E37" s="58">
        <v>271.8</v>
      </c>
      <c r="F37" s="51">
        <v>121.46</v>
      </c>
      <c r="G37" s="58">
        <v>271.8</v>
      </c>
      <c r="H37" s="53">
        <f t="shared" si="5"/>
        <v>33012.828000000001</v>
      </c>
      <c r="I37" s="56">
        <f t="shared" si="6"/>
        <v>1</v>
      </c>
      <c r="J37" s="84"/>
      <c r="K37" s="59">
        <f t="shared" si="4"/>
        <v>0</v>
      </c>
      <c r="L37" s="56">
        <f t="shared" si="0"/>
        <v>0</v>
      </c>
      <c r="M37" s="53">
        <f t="shared" si="1"/>
        <v>271.8</v>
      </c>
      <c r="N37" s="53">
        <f t="shared" si="1"/>
        <v>33012.828000000001</v>
      </c>
      <c r="O37" s="56">
        <f t="shared" si="2"/>
        <v>1</v>
      </c>
      <c r="Q37" s="6">
        <f t="shared" si="3"/>
        <v>33012.828000000001</v>
      </c>
    </row>
    <row r="38" spans="2:19" s="25" customFormat="1" ht="12" x14ac:dyDescent="0.2">
      <c r="B38" s="86" t="s">
        <v>76</v>
      </c>
      <c r="C38" s="60" t="s">
        <v>87</v>
      </c>
      <c r="D38" s="47" t="s">
        <v>18</v>
      </c>
      <c r="E38" s="58">
        <v>100</v>
      </c>
      <c r="F38" s="51">
        <v>184.86</v>
      </c>
      <c r="G38" s="58">
        <f>78.5+21.5</f>
        <v>100</v>
      </c>
      <c r="H38" s="53">
        <f t="shared" si="5"/>
        <v>18486</v>
      </c>
      <c r="I38" s="56">
        <f t="shared" si="6"/>
        <v>1</v>
      </c>
      <c r="J38" s="84"/>
      <c r="K38" s="59">
        <f t="shared" si="4"/>
        <v>0</v>
      </c>
      <c r="L38" s="56">
        <f t="shared" si="0"/>
        <v>0</v>
      </c>
      <c r="M38" s="53">
        <f t="shared" si="1"/>
        <v>100</v>
      </c>
      <c r="N38" s="53">
        <f t="shared" si="1"/>
        <v>18486</v>
      </c>
      <c r="O38" s="56">
        <f t="shared" si="2"/>
        <v>1</v>
      </c>
      <c r="Q38" s="6">
        <f t="shared" si="3"/>
        <v>18486</v>
      </c>
    </row>
    <row r="39" spans="2:19" s="25" customFormat="1" ht="12" x14ac:dyDescent="0.2">
      <c r="B39" s="86" t="s">
        <v>77</v>
      </c>
      <c r="C39" s="60" t="s">
        <v>88</v>
      </c>
      <c r="D39" s="47" t="s">
        <v>18</v>
      </c>
      <c r="E39" s="58">
        <v>58</v>
      </c>
      <c r="F39" s="51">
        <v>260.52999999999997</v>
      </c>
      <c r="G39" s="58">
        <v>58</v>
      </c>
      <c r="H39" s="53">
        <f t="shared" si="5"/>
        <v>15110.739999999998</v>
      </c>
      <c r="I39" s="56">
        <f t="shared" si="6"/>
        <v>1</v>
      </c>
      <c r="J39" s="84"/>
      <c r="K39" s="59">
        <f t="shared" si="4"/>
        <v>0</v>
      </c>
      <c r="L39" s="56">
        <f t="shared" si="0"/>
        <v>0</v>
      </c>
      <c r="M39" s="53">
        <f t="shared" si="1"/>
        <v>58</v>
      </c>
      <c r="N39" s="53">
        <f t="shared" si="1"/>
        <v>15110.739999999998</v>
      </c>
      <c r="O39" s="56">
        <f t="shared" si="2"/>
        <v>1</v>
      </c>
      <c r="Q39" s="6">
        <f t="shared" si="3"/>
        <v>15110.739999999998</v>
      </c>
    </row>
    <row r="40" spans="2:19" s="25" customFormat="1" ht="12" x14ac:dyDescent="0.2">
      <c r="B40" s="86" t="s">
        <v>89</v>
      </c>
      <c r="C40" s="60" t="s">
        <v>104</v>
      </c>
      <c r="D40" s="47" t="s">
        <v>18</v>
      </c>
      <c r="E40" s="58">
        <v>40</v>
      </c>
      <c r="F40" s="51">
        <v>346.92</v>
      </c>
      <c r="G40" s="58">
        <v>40</v>
      </c>
      <c r="H40" s="53">
        <f t="shared" si="5"/>
        <v>13876.800000000001</v>
      </c>
      <c r="I40" s="56">
        <f t="shared" si="6"/>
        <v>1</v>
      </c>
      <c r="J40" s="58"/>
      <c r="K40" s="59">
        <f t="shared" si="4"/>
        <v>0</v>
      </c>
      <c r="L40" s="56">
        <f t="shared" si="0"/>
        <v>0</v>
      </c>
      <c r="M40" s="53">
        <f t="shared" si="1"/>
        <v>40</v>
      </c>
      <c r="N40" s="53">
        <f t="shared" si="1"/>
        <v>13876.800000000001</v>
      </c>
      <c r="O40" s="56">
        <f t="shared" si="2"/>
        <v>1</v>
      </c>
      <c r="Q40" s="6">
        <f t="shared" si="3"/>
        <v>13876.800000000001</v>
      </c>
    </row>
    <row r="41" spans="2:19" s="25" customFormat="1" ht="12" x14ac:dyDescent="0.2">
      <c r="B41" s="86" t="s">
        <v>90</v>
      </c>
      <c r="C41" s="60" t="s">
        <v>105</v>
      </c>
      <c r="D41" s="47" t="s">
        <v>106</v>
      </c>
      <c r="E41" s="58">
        <v>18</v>
      </c>
      <c r="F41" s="51">
        <v>922.23</v>
      </c>
      <c r="G41" s="58">
        <v>18</v>
      </c>
      <c r="H41" s="53">
        <f t="shared" si="5"/>
        <v>16600.14</v>
      </c>
      <c r="I41" s="56">
        <f t="shared" si="6"/>
        <v>1</v>
      </c>
      <c r="J41" s="58"/>
      <c r="K41" s="59">
        <f t="shared" si="4"/>
        <v>0</v>
      </c>
      <c r="L41" s="56">
        <f t="shared" si="0"/>
        <v>0</v>
      </c>
      <c r="M41" s="53">
        <f t="shared" si="1"/>
        <v>18</v>
      </c>
      <c r="N41" s="53">
        <f t="shared" si="1"/>
        <v>16600.14</v>
      </c>
      <c r="O41" s="56">
        <f t="shared" si="2"/>
        <v>1</v>
      </c>
      <c r="Q41" s="6">
        <f t="shared" si="3"/>
        <v>16600.14</v>
      </c>
    </row>
    <row r="42" spans="2:19" s="25" customFormat="1" ht="12" x14ac:dyDescent="0.2">
      <c r="B42" s="86" t="s">
        <v>91</v>
      </c>
      <c r="C42" s="88" t="s">
        <v>107</v>
      </c>
      <c r="D42" s="47" t="s">
        <v>106</v>
      </c>
      <c r="E42" s="58">
        <v>8</v>
      </c>
      <c r="F42" s="51">
        <v>1522.5</v>
      </c>
      <c r="G42" s="58">
        <v>8</v>
      </c>
      <c r="H42" s="53">
        <f t="shared" si="5"/>
        <v>12180</v>
      </c>
      <c r="I42" s="56">
        <f t="shared" si="6"/>
        <v>1</v>
      </c>
      <c r="J42" s="58"/>
      <c r="K42" s="59">
        <f t="shared" si="4"/>
        <v>0</v>
      </c>
      <c r="L42" s="56">
        <f t="shared" si="0"/>
        <v>0</v>
      </c>
      <c r="M42" s="53">
        <f t="shared" si="1"/>
        <v>8</v>
      </c>
      <c r="N42" s="53">
        <f t="shared" si="1"/>
        <v>12180</v>
      </c>
      <c r="O42" s="56">
        <f t="shared" si="2"/>
        <v>1</v>
      </c>
      <c r="Q42" s="6">
        <f t="shared" si="3"/>
        <v>12180</v>
      </c>
    </row>
    <row r="43" spans="2:19" s="25" customFormat="1" ht="12" x14ac:dyDescent="0.2">
      <c r="B43" s="86" t="s">
        <v>92</v>
      </c>
      <c r="C43" s="60" t="s">
        <v>108</v>
      </c>
      <c r="D43" s="47" t="s">
        <v>106</v>
      </c>
      <c r="E43" s="58">
        <v>7</v>
      </c>
      <c r="F43" s="51">
        <v>2328.5100000000002</v>
      </c>
      <c r="G43" s="58">
        <v>7</v>
      </c>
      <c r="H43" s="53">
        <f t="shared" si="5"/>
        <v>16299.570000000002</v>
      </c>
      <c r="I43" s="56">
        <f t="shared" si="6"/>
        <v>1</v>
      </c>
      <c r="J43" s="58"/>
      <c r="K43" s="59">
        <f t="shared" si="4"/>
        <v>0</v>
      </c>
      <c r="L43" s="56">
        <f t="shared" si="0"/>
        <v>0</v>
      </c>
      <c r="M43" s="53">
        <f t="shared" si="1"/>
        <v>7</v>
      </c>
      <c r="N43" s="53">
        <f t="shared" si="1"/>
        <v>16299.570000000002</v>
      </c>
      <c r="O43" s="56">
        <f t="shared" si="2"/>
        <v>1</v>
      </c>
      <c r="Q43" s="6">
        <f t="shared" si="3"/>
        <v>16299.570000000002</v>
      </c>
    </row>
    <row r="44" spans="2:19" s="25" customFormat="1" ht="12" x14ac:dyDescent="0.2">
      <c r="B44" s="86" t="s">
        <v>93</v>
      </c>
      <c r="C44" s="60" t="s">
        <v>109</v>
      </c>
      <c r="D44" s="47" t="s">
        <v>106</v>
      </c>
      <c r="E44" s="58">
        <v>6</v>
      </c>
      <c r="F44" s="51">
        <v>3341.28</v>
      </c>
      <c r="G44" s="58">
        <v>6</v>
      </c>
      <c r="H44" s="53">
        <f t="shared" si="5"/>
        <v>20047.68</v>
      </c>
      <c r="I44" s="56">
        <f t="shared" si="6"/>
        <v>1</v>
      </c>
      <c r="J44" s="58"/>
      <c r="K44" s="59">
        <f t="shared" si="4"/>
        <v>0</v>
      </c>
      <c r="L44" s="56">
        <f t="shared" si="0"/>
        <v>0</v>
      </c>
      <c r="M44" s="53">
        <f t="shared" si="1"/>
        <v>6</v>
      </c>
      <c r="N44" s="53">
        <f t="shared" si="1"/>
        <v>20047.68</v>
      </c>
      <c r="O44" s="56">
        <f t="shared" si="2"/>
        <v>1</v>
      </c>
      <c r="Q44" s="6">
        <f t="shared" si="3"/>
        <v>20047.68</v>
      </c>
    </row>
    <row r="45" spans="2:19" s="25" customFormat="1" ht="22.5" x14ac:dyDescent="0.2">
      <c r="B45" s="86" t="s">
        <v>94</v>
      </c>
      <c r="C45" s="60" t="s">
        <v>110</v>
      </c>
      <c r="D45" s="47" t="s">
        <v>106</v>
      </c>
      <c r="E45" s="58">
        <v>43</v>
      </c>
      <c r="F45" s="51">
        <v>895.12</v>
      </c>
      <c r="G45" s="58">
        <v>43</v>
      </c>
      <c r="H45" s="53">
        <f t="shared" si="5"/>
        <v>38490.160000000003</v>
      </c>
      <c r="I45" s="56">
        <f t="shared" si="6"/>
        <v>1</v>
      </c>
      <c r="J45" s="58"/>
      <c r="K45" s="59">
        <f t="shared" si="4"/>
        <v>0</v>
      </c>
      <c r="L45" s="56">
        <f t="shared" si="0"/>
        <v>0</v>
      </c>
      <c r="M45" s="53">
        <f t="shared" si="1"/>
        <v>43</v>
      </c>
      <c r="N45" s="53">
        <f t="shared" si="1"/>
        <v>38490.160000000003</v>
      </c>
      <c r="O45" s="56">
        <f t="shared" si="2"/>
        <v>1</v>
      </c>
      <c r="Q45" s="6">
        <f t="shared" si="3"/>
        <v>38490.160000000003</v>
      </c>
    </row>
    <row r="46" spans="2:19" s="25" customFormat="1" ht="12" x14ac:dyDescent="0.2">
      <c r="B46" s="57" t="s">
        <v>95</v>
      </c>
      <c r="C46" s="60" t="s">
        <v>111</v>
      </c>
      <c r="D46" s="47" t="s">
        <v>18</v>
      </c>
      <c r="E46" s="58">
        <v>30</v>
      </c>
      <c r="F46" s="51">
        <v>2905.04</v>
      </c>
      <c r="G46" s="58">
        <v>10.5</v>
      </c>
      <c r="H46" s="53">
        <f t="shared" si="5"/>
        <v>30502.92</v>
      </c>
      <c r="I46" s="56">
        <f t="shared" si="6"/>
        <v>0.35</v>
      </c>
      <c r="J46" s="58"/>
      <c r="K46" s="59">
        <f t="shared" si="4"/>
        <v>0</v>
      </c>
      <c r="L46" s="56">
        <f t="shared" si="0"/>
        <v>0</v>
      </c>
      <c r="M46" s="53">
        <f t="shared" si="1"/>
        <v>10.5</v>
      </c>
      <c r="N46" s="53">
        <f t="shared" si="1"/>
        <v>30502.92</v>
      </c>
      <c r="O46" s="56">
        <f t="shared" si="2"/>
        <v>0.35</v>
      </c>
      <c r="Q46" s="6">
        <f t="shared" si="3"/>
        <v>87151.2</v>
      </c>
    </row>
    <row r="47" spans="2:19" s="25" customFormat="1" ht="12" x14ac:dyDescent="0.2">
      <c r="B47" s="57" t="s">
        <v>96</v>
      </c>
      <c r="C47" s="60" t="s">
        <v>112</v>
      </c>
      <c r="D47" s="47" t="s">
        <v>106</v>
      </c>
      <c r="E47" s="58">
        <v>2</v>
      </c>
      <c r="F47" s="51">
        <v>15140.04</v>
      </c>
      <c r="G47" s="58">
        <v>2</v>
      </c>
      <c r="H47" s="53">
        <f t="shared" si="5"/>
        <v>30280.080000000002</v>
      </c>
      <c r="I47" s="56">
        <f t="shared" si="6"/>
        <v>1</v>
      </c>
      <c r="J47" s="58"/>
      <c r="K47" s="59">
        <f t="shared" si="4"/>
        <v>0</v>
      </c>
      <c r="L47" s="56">
        <f t="shared" si="0"/>
        <v>0</v>
      </c>
      <c r="M47" s="53">
        <f t="shared" si="1"/>
        <v>2</v>
      </c>
      <c r="N47" s="53">
        <f t="shared" si="1"/>
        <v>30280.080000000002</v>
      </c>
      <c r="O47" s="56">
        <f t="shared" si="2"/>
        <v>1</v>
      </c>
      <c r="Q47" s="6">
        <f t="shared" si="3"/>
        <v>30280.080000000002</v>
      </c>
    </row>
    <row r="48" spans="2:19" s="25" customFormat="1" ht="22.5" x14ac:dyDescent="0.2">
      <c r="B48" s="57" t="s">
        <v>97</v>
      </c>
      <c r="C48" s="60" t="s">
        <v>113</v>
      </c>
      <c r="D48" s="47" t="s">
        <v>18</v>
      </c>
      <c r="E48" s="58">
        <v>6500</v>
      </c>
      <c r="F48" s="51">
        <v>90.92</v>
      </c>
      <c r="G48" s="58">
        <v>6500</v>
      </c>
      <c r="H48" s="53">
        <f t="shared" si="5"/>
        <v>590980</v>
      </c>
      <c r="I48" s="56">
        <f t="shared" si="6"/>
        <v>1</v>
      </c>
      <c r="J48" s="58"/>
      <c r="K48" s="59">
        <f t="shared" si="4"/>
        <v>0</v>
      </c>
      <c r="L48" s="56">
        <f t="shared" si="0"/>
        <v>0</v>
      </c>
      <c r="M48" s="53">
        <f t="shared" si="1"/>
        <v>6500</v>
      </c>
      <c r="N48" s="53">
        <f t="shared" si="1"/>
        <v>590980</v>
      </c>
      <c r="O48" s="56">
        <f t="shared" si="2"/>
        <v>1</v>
      </c>
      <c r="Q48" s="6">
        <f t="shared" si="3"/>
        <v>590980</v>
      </c>
    </row>
    <row r="49" spans="2:17" s="25" customFormat="1" ht="22.5" x14ac:dyDescent="0.2">
      <c r="B49" s="57" t="s">
        <v>98</v>
      </c>
      <c r="C49" s="60" t="s">
        <v>41</v>
      </c>
      <c r="D49" s="47" t="s">
        <v>18</v>
      </c>
      <c r="E49" s="58">
        <v>2473.9</v>
      </c>
      <c r="F49" s="51">
        <v>40.86</v>
      </c>
      <c r="G49" s="58">
        <f>4895+1329.5115</f>
        <v>6224.5115000000005</v>
      </c>
      <c r="H49" s="53">
        <f t="shared" si="5"/>
        <v>254333.53989000001</v>
      </c>
      <c r="I49" s="56">
        <f t="shared" si="6"/>
        <v>2.5160723958122801</v>
      </c>
      <c r="J49" s="58">
        <v>370</v>
      </c>
      <c r="K49" s="59">
        <f t="shared" si="4"/>
        <v>15118.199999999999</v>
      </c>
      <c r="L49" s="56">
        <f t="shared" si="0"/>
        <v>0.14956142123772179</v>
      </c>
      <c r="M49" s="53">
        <f t="shared" si="1"/>
        <v>6594.5115000000005</v>
      </c>
      <c r="N49" s="53">
        <f t="shared" si="1"/>
        <v>269451.73989000003</v>
      </c>
      <c r="O49" s="56">
        <f t="shared" si="2"/>
        <v>2.665633817050002</v>
      </c>
      <c r="Q49" s="6">
        <f t="shared" si="3"/>
        <v>101083.554</v>
      </c>
    </row>
    <row r="50" spans="2:17" s="25" customFormat="1" ht="22.5" x14ac:dyDescent="0.2">
      <c r="B50" s="57" t="s">
        <v>99</v>
      </c>
      <c r="C50" s="60" t="s">
        <v>114</v>
      </c>
      <c r="D50" s="47" t="s">
        <v>18</v>
      </c>
      <c r="E50" s="58">
        <v>10837</v>
      </c>
      <c r="F50" s="51">
        <v>44.59</v>
      </c>
      <c r="G50" s="58">
        <v>8550</v>
      </c>
      <c r="H50" s="53">
        <f t="shared" si="5"/>
        <v>381244.50000000006</v>
      </c>
      <c r="I50" s="56">
        <f t="shared" si="6"/>
        <v>0.78896373535111197</v>
      </c>
      <c r="J50" s="58"/>
      <c r="K50" s="59">
        <f t="shared" si="4"/>
        <v>0</v>
      </c>
      <c r="L50" s="56">
        <f t="shared" si="0"/>
        <v>0</v>
      </c>
      <c r="M50" s="53">
        <f t="shared" si="1"/>
        <v>8550</v>
      </c>
      <c r="N50" s="53">
        <f t="shared" si="1"/>
        <v>381244.50000000006</v>
      </c>
      <c r="O50" s="56">
        <f t="shared" si="2"/>
        <v>0.78896373535111197</v>
      </c>
      <c r="Q50" s="6">
        <f t="shared" si="3"/>
        <v>483221.83</v>
      </c>
    </row>
    <row r="51" spans="2:17" s="25" customFormat="1" ht="22.5" x14ac:dyDescent="0.2">
      <c r="B51" s="57" t="s">
        <v>100</v>
      </c>
      <c r="C51" s="60" t="s">
        <v>115</v>
      </c>
      <c r="D51" s="47" t="s">
        <v>18</v>
      </c>
      <c r="E51" s="58">
        <v>48</v>
      </c>
      <c r="F51" s="51">
        <v>282</v>
      </c>
      <c r="G51" s="58">
        <v>68</v>
      </c>
      <c r="H51" s="53">
        <f t="shared" si="5"/>
        <v>19176</v>
      </c>
      <c r="I51" s="56">
        <f t="shared" si="6"/>
        <v>1.4166666666666667</v>
      </c>
      <c r="J51" s="58"/>
      <c r="K51" s="59">
        <f t="shared" si="4"/>
        <v>0</v>
      </c>
      <c r="L51" s="56">
        <f t="shared" si="0"/>
        <v>0</v>
      </c>
      <c r="M51" s="53">
        <f t="shared" si="1"/>
        <v>68</v>
      </c>
      <c r="N51" s="53">
        <f t="shared" si="1"/>
        <v>19176</v>
      </c>
      <c r="O51" s="56">
        <f t="shared" si="2"/>
        <v>1.4166666666666667</v>
      </c>
      <c r="Q51" s="6">
        <f t="shared" si="3"/>
        <v>13536</v>
      </c>
    </row>
    <row r="52" spans="2:17" s="25" customFormat="1" ht="22.5" x14ac:dyDescent="0.2">
      <c r="B52" s="57" t="s">
        <v>101</v>
      </c>
      <c r="C52" s="60" t="s">
        <v>116</v>
      </c>
      <c r="D52" s="47" t="s">
        <v>18</v>
      </c>
      <c r="E52" s="58">
        <v>30</v>
      </c>
      <c r="F52" s="51">
        <v>286.02999999999997</v>
      </c>
      <c r="G52" s="58">
        <v>30</v>
      </c>
      <c r="H52" s="53">
        <f t="shared" si="5"/>
        <v>8580.9</v>
      </c>
      <c r="I52" s="56">
        <f t="shared" si="6"/>
        <v>1</v>
      </c>
      <c r="J52" s="58"/>
      <c r="K52" s="59">
        <f t="shared" si="4"/>
        <v>0</v>
      </c>
      <c r="L52" s="56">
        <f t="shared" si="0"/>
        <v>0</v>
      </c>
      <c r="M52" s="53">
        <f t="shared" si="1"/>
        <v>30</v>
      </c>
      <c r="N52" s="53">
        <f t="shared" si="1"/>
        <v>8580.9</v>
      </c>
      <c r="O52" s="56">
        <f t="shared" si="2"/>
        <v>1</v>
      </c>
      <c r="Q52" s="6">
        <f t="shared" si="3"/>
        <v>8580.9</v>
      </c>
    </row>
    <row r="53" spans="2:17" s="25" customFormat="1" ht="22.5" x14ac:dyDescent="0.2">
      <c r="B53" s="57" t="s">
        <v>102</v>
      </c>
      <c r="C53" s="60" t="s">
        <v>117</v>
      </c>
      <c r="D53" s="47" t="s">
        <v>106</v>
      </c>
      <c r="E53" s="58">
        <v>5</v>
      </c>
      <c r="F53" s="51">
        <v>602.53</v>
      </c>
      <c r="G53" s="58">
        <v>1</v>
      </c>
      <c r="H53" s="53">
        <f t="shared" si="5"/>
        <v>602.53</v>
      </c>
      <c r="I53" s="56">
        <f t="shared" si="6"/>
        <v>0.2</v>
      </c>
      <c r="J53" s="58"/>
      <c r="K53" s="59">
        <f t="shared" si="4"/>
        <v>0</v>
      </c>
      <c r="L53" s="56">
        <f t="shared" si="0"/>
        <v>0</v>
      </c>
      <c r="M53" s="53">
        <f t="shared" si="1"/>
        <v>1</v>
      </c>
      <c r="N53" s="53">
        <f t="shared" si="1"/>
        <v>602.53</v>
      </c>
      <c r="O53" s="56">
        <f t="shared" si="2"/>
        <v>0.2</v>
      </c>
      <c r="Q53" s="6">
        <f t="shared" si="3"/>
        <v>3012.6499999999996</v>
      </c>
    </row>
    <row r="54" spans="2:17" s="25" customFormat="1" ht="12" x14ac:dyDescent="0.2">
      <c r="B54" s="57" t="s">
        <v>103</v>
      </c>
      <c r="C54" s="60" t="s">
        <v>118</v>
      </c>
      <c r="D54" s="47" t="s">
        <v>106</v>
      </c>
      <c r="E54" s="58">
        <v>25</v>
      </c>
      <c r="F54" s="51">
        <v>255.59</v>
      </c>
      <c r="G54" s="58">
        <v>1</v>
      </c>
      <c r="H54" s="53">
        <f t="shared" si="5"/>
        <v>255.59</v>
      </c>
      <c r="I54" s="56">
        <f t="shared" si="6"/>
        <v>0.04</v>
      </c>
      <c r="J54" s="58"/>
      <c r="K54" s="59">
        <f t="shared" si="4"/>
        <v>0</v>
      </c>
      <c r="L54" s="56">
        <f t="shared" si="0"/>
        <v>0</v>
      </c>
      <c r="M54" s="53">
        <f t="shared" si="1"/>
        <v>1</v>
      </c>
      <c r="N54" s="53">
        <f t="shared" si="1"/>
        <v>255.59</v>
      </c>
      <c r="O54" s="56">
        <f t="shared" si="2"/>
        <v>0.04</v>
      </c>
      <c r="Q54" s="6">
        <f t="shared" si="3"/>
        <v>6389.75</v>
      </c>
    </row>
    <row r="55" spans="2:17" s="25" customFormat="1" ht="12" x14ac:dyDescent="0.2">
      <c r="B55" s="57"/>
      <c r="C55" s="60"/>
      <c r="D55" s="47"/>
      <c r="E55" s="58"/>
      <c r="F55" s="51"/>
      <c r="G55" s="58"/>
      <c r="H55" s="53">
        <f t="shared" si="5"/>
        <v>0</v>
      </c>
      <c r="I55" s="56">
        <f t="shared" si="6"/>
        <v>0</v>
      </c>
      <c r="J55" s="58"/>
      <c r="K55" s="59">
        <f t="shared" si="4"/>
        <v>0</v>
      </c>
      <c r="L55" s="56">
        <f t="shared" si="0"/>
        <v>0</v>
      </c>
      <c r="M55" s="53">
        <f t="shared" si="1"/>
        <v>0</v>
      </c>
      <c r="N55" s="53">
        <f t="shared" si="1"/>
        <v>0</v>
      </c>
      <c r="O55" s="56">
        <f t="shared" si="2"/>
        <v>0</v>
      </c>
      <c r="Q55" s="6">
        <f t="shared" si="3"/>
        <v>0</v>
      </c>
    </row>
    <row r="56" spans="2:17" s="25" customFormat="1" ht="12" x14ac:dyDescent="0.2">
      <c r="B56" s="48">
        <v>3</v>
      </c>
      <c r="C56" s="49" t="s">
        <v>33</v>
      </c>
      <c r="D56" s="47"/>
      <c r="E56" s="58"/>
      <c r="F56" s="51"/>
      <c r="G56" s="58"/>
      <c r="H56" s="53">
        <f t="shared" si="5"/>
        <v>0</v>
      </c>
      <c r="I56" s="56">
        <f t="shared" si="6"/>
        <v>0</v>
      </c>
      <c r="J56" s="58"/>
      <c r="K56" s="59">
        <f t="shared" si="4"/>
        <v>0</v>
      </c>
      <c r="L56" s="56">
        <f t="shared" si="0"/>
        <v>0</v>
      </c>
      <c r="M56" s="53">
        <f t="shared" si="1"/>
        <v>0</v>
      </c>
      <c r="N56" s="53">
        <f t="shared" si="1"/>
        <v>0</v>
      </c>
      <c r="O56" s="56">
        <f t="shared" si="2"/>
        <v>0</v>
      </c>
      <c r="Q56" s="6">
        <f t="shared" si="3"/>
        <v>0</v>
      </c>
    </row>
    <row r="57" spans="2:17" s="25" customFormat="1" ht="22.5" x14ac:dyDescent="0.2">
      <c r="B57" s="57" t="s">
        <v>28</v>
      </c>
      <c r="C57" s="60" t="s">
        <v>119</v>
      </c>
      <c r="D57" s="47" t="s">
        <v>22</v>
      </c>
      <c r="E57" s="58">
        <v>56840</v>
      </c>
      <c r="F57" s="51">
        <v>3.21</v>
      </c>
      <c r="G57" s="58">
        <v>56840</v>
      </c>
      <c r="H57" s="53">
        <f t="shared" si="5"/>
        <v>182456.4</v>
      </c>
      <c r="I57" s="56">
        <f t="shared" si="6"/>
        <v>1</v>
      </c>
      <c r="J57" s="58"/>
      <c r="K57" s="59">
        <f t="shared" si="4"/>
        <v>0</v>
      </c>
      <c r="L57" s="56">
        <f t="shared" si="0"/>
        <v>0</v>
      </c>
      <c r="M57" s="53">
        <f t="shared" si="1"/>
        <v>56840</v>
      </c>
      <c r="N57" s="53">
        <f t="shared" si="1"/>
        <v>182456.4</v>
      </c>
      <c r="O57" s="56">
        <f t="shared" si="2"/>
        <v>1</v>
      </c>
      <c r="Q57" s="6">
        <f t="shared" si="3"/>
        <v>182456.4</v>
      </c>
    </row>
    <row r="58" spans="2:17" s="25" customFormat="1" ht="12.75" customHeight="1" x14ac:dyDescent="0.2">
      <c r="B58" s="57" t="s">
        <v>34</v>
      </c>
      <c r="C58" s="60" t="s">
        <v>120</v>
      </c>
      <c r="D58" s="47" t="s">
        <v>23</v>
      </c>
      <c r="E58" s="58">
        <v>10556</v>
      </c>
      <c r="F58" s="51">
        <v>15.15</v>
      </c>
      <c r="G58" s="58">
        <v>10556</v>
      </c>
      <c r="H58" s="53">
        <f t="shared" si="5"/>
        <v>159923.4</v>
      </c>
      <c r="I58" s="56">
        <f t="shared" si="6"/>
        <v>1</v>
      </c>
      <c r="J58" s="58"/>
      <c r="K58" s="59">
        <f t="shared" si="4"/>
        <v>0</v>
      </c>
      <c r="L58" s="56">
        <f t="shared" si="0"/>
        <v>0</v>
      </c>
      <c r="M58" s="53">
        <f t="shared" si="1"/>
        <v>10556</v>
      </c>
      <c r="N58" s="53">
        <f t="shared" si="1"/>
        <v>159923.4</v>
      </c>
      <c r="O58" s="56">
        <f t="shared" si="2"/>
        <v>1</v>
      </c>
      <c r="Q58" s="6">
        <f t="shared" si="3"/>
        <v>159923.4</v>
      </c>
    </row>
    <row r="59" spans="2:17" s="25" customFormat="1" ht="22.5" x14ac:dyDescent="0.2">
      <c r="B59" s="57" t="s">
        <v>29</v>
      </c>
      <c r="C59" s="60" t="s">
        <v>121</v>
      </c>
      <c r="D59" s="47" t="s">
        <v>22</v>
      </c>
      <c r="E59" s="58">
        <v>51156</v>
      </c>
      <c r="F59" s="51">
        <v>0.59</v>
      </c>
      <c r="G59" s="58">
        <v>51156</v>
      </c>
      <c r="H59" s="53">
        <f t="shared" si="5"/>
        <v>30182.039999999997</v>
      </c>
      <c r="I59" s="56">
        <f t="shared" si="6"/>
        <v>1</v>
      </c>
      <c r="J59" s="58"/>
      <c r="K59" s="59">
        <f t="shared" si="4"/>
        <v>0</v>
      </c>
      <c r="L59" s="56">
        <f t="shared" si="0"/>
        <v>0</v>
      </c>
      <c r="M59" s="53">
        <f t="shared" si="1"/>
        <v>51156</v>
      </c>
      <c r="N59" s="53">
        <f t="shared" si="1"/>
        <v>30182.039999999997</v>
      </c>
      <c r="O59" s="56">
        <f t="shared" si="2"/>
        <v>1</v>
      </c>
      <c r="Q59" s="6">
        <f t="shared" si="3"/>
        <v>30182.039999999997</v>
      </c>
    </row>
    <row r="60" spans="2:17" s="25" customFormat="1" ht="22.5" x14ac:dyDescent="0.2">
      <c r="B60" s="57" t="s">
        <v>30</v>
      </c>
      <c r="C60" s="60" t="s">
        <v>122</v>
      </c>
      <c r="D60" s="47" t="s">
        <v>22</v>
      </c>
      <c r="E60" s="58">
        <v>48720</v>
      </c>
      <c r="F60" s="51">
        <v>5.29</v>
      </c>
      <c r="G60" s="58">
        <v>48120</v>
      </c>
      <c r="H60" s="53">
        <f t="shared" si="5"/>
        <v>254554.8</v>
      </c>
      <c r="I60" s="56">
        <f t="shared" si="6"/>
        <v>0.98768472906403937</v>
      </c>
      <c r="J60" s="58"/>
      <c r="K60" s="59">
        <f t="shared" si="4"/>
        <v>0</v>
      </c>
      <c r="L60" s="56">
        <f t="shared" si="0"/>
        <v>0</v>
      </c>
      <c r="M60" s="53">
        <f t="shared" si="1"/>
        <v>48120</v>
      </c>
      <c r="N60" s="53">
        <f t="shared" si="1"/>
        <v>254554.8</v>
      </c>
      <c r="O60" s="56">
        <f t="shared" si="2"/>
        <v>0.98768472906403937</v>
      </c>
      <c r="Q60" s="6">
        <f t="shared" si="3"/>
        <v>257728.8</v>
      </c>
    </row>
    <row r="61" spans="2:17" s="25" customFormat="1" ht="12" x14ac:dyDescent="0.2">
      <c r="B61" s="57"/>
      <c r="C61" s="60" t="s">
        <v>123</v>
      </c>
      <c r="D61" s="47"/>
      <c r="E61" s="58"/>
      <c r="F61" s="51"/>
      <c r="G61" s="58"/>
      <c r="H61" s="53">
        <f t="shared" si="5"/>
        <v>0</v>
      </c>
      <c r="I61" s="56">
        <f t="shared" si="6"/>
        <v>0</v>
      </c>
      <c r="J61" s="58"/>
      <c r="K61" s="59">
        <f t="shared" si="4"/>
        <v>0</v>
      </c>
      <c r="L61" s="56">
        <f t="shared" si="0"/>
        <v>0</v>
      </c>
      <c r="M61" s="53">
        <f t="shared" si="1"/>
        <v>0</v>
      </c>
      <c r="N61" s="53">
        <f t="shared" si="1"/>
        <v>0</v>
      </c>
      <c r="O61" s="56">
        <f t="shared" si="2"/>
        <v>0</v>
      </c>
      <c r="Q61" s="6">
        <f t="shared" si="3"/>
        <v>0</v>
      </c>
    </row>
    <row r="62" spans="2:17" s="25" customFormat="1" ht="22.5" x14ac:dyDescent="0.2">
      <c r="B62" s="57" t="s">
        <v>31</v>
      </c>
      <c r="C62" s="60" t="s">
        <v>124</v>
      </c>
      <c r="D62" s="47"/>
      <c r="E62" s="58"/>
      <c r="F62" s="51"/>
      <c r="G62" s="58"/>
      <c r="H62" s="53">
        <f t="shared" si="5"/>
        <v>0</v>
      </c>
      <c r="I62" s="56">
        <f t="shared" si="6"/>
        <v>0</v>
      </c>
      <c r="J62" s="58"/>
      <c r="K62" s="59">
        <f t="shared" si="4"/>
        <v>0</v>
      </c>
      <c r="L62" s="56">
        <f t="shared" si="0"/>
        <v>0</v>
      </c>
      <c r="M62" s="53">
        <f t="shared" si="1"/>
        <v>0</v>
      </c>
      <c r="N62" s="53">
        <f t="shared" si="1"/>
        <v>0</v>
      </c>
      <c r="O62" s="56">
        <f t="shared" si="2"/>
        <v>0</v>
      </c>
      <c r="Q62" s="6">
        <f t="shared" si="3"/>
        <v>0</v>
      </c>
    </row>
    <row r="63" spans="2:17" s="25" customFormat="1" ht="12" x14ac:dyDescent="0.2">
      <c r="B63" s="57" t="s">
        <v>125</v>
      </c>
      <c r="C63" s="60" t="s">
        <v>126</v>
      </c>
      <c r="D63" s="47" t="s">
        <v>45</v>
      </c>
      <c r="E63" s="58">
        <v>19000.802</v>
      </c>
      <c r="F63" s="51">
        <v>4.43</v>
      </c>
      <c r="G63" s="58">
        <v>19000.8</v>
      </c>
      <c r="H63" s="53">
        <f t="shared" si="5"/>
        <v>84173.543999999994</v>
      </c>
      <c r="I63" s="56">
        <f t="shared" si="6"/>
        <v>0.99999989474128514</v>
      </c>
      <c r="J63" s="58"/>
      <c r="K63" s="59">
        <f t="shared" si="4"/>
        <v>0</v>
      </c>
      <c r="L63" s="56">
        <f t="shared" si="0"/>
        <v>0</v>
      </c>
      <c r="M63" s="53">
        <f t="shared" si="1"/>
        <v>19000.8</v>
      </c>
      <c r="N63" s="53">
        <f t="shared" si="1"/>
        <v>84173.543999999994</v>
      </c>
      <c r="O63" s="56">
        <f t="shared" si="2"/>
        <v>0.99999989474128514</v>
      </c>
      <c r="Q63" s="6">
        <f t="shared" si="3"/>
        <v>84173.552859999996</v>
      </c>
    </row>
    <row r="64" spans="2:17" s="25" customFormat="1" ht="12" x14ac:dyDescent="0.2">
      <c r="B64" s="57"/>
      <c r="C64" s="61"/>
      <c r="D64" s="47"/>
      <c r="E64" s="58"/>
      <c r="F64" s="51"/>
      <c r="G64" s="58"/>
      <c r="H64" s="53">
        <f t="shared" si="5"/>
        <v>0</v>
      </c>
      <c r="I64" s="56">
        <f t="shared" si="6"/>
        <v>0</v>
      </c>
      <c r="J64" s="58"/>
      <c r="K64" s="59">
        <f t="shared" si="4"/>
        <v>0</v>
      </c>
      <c r="L64" s="56">
        <f t="shared" si="0"/>
        <v>0</v>
      </c>
      <c r="M64" s="53">
        <f t="shared" si="1"/>
        <v>0</v>
      </c>
      <c r="N64" s="53">
        <f t="shared" si="1"/>
        <v>0</v>
      </c>
      <c r="O64" s="56">
        <f t="shared" si="2"/>
        <v>0</v>
      </c>
      <c r="Q64" s="6">
        <f t="shared" si="3"/>
        <v>0</v>
      </c>
    </row>
    <row r="65" spans="2:17" s="25" customFormat="1" ht="12" x14ac:dyDescent="0.2">
      <c r="B65" s="48">
        <v>4</v>
      </c>
      <c r="C65" s="49" t="s">
        <v>127</v>
      </c>
      <c r="D65" s="47"/>
      <c r="E65" s="58"/>
      <c r="F65" s="51"/>
      <c r="G65" s="58"/>
      <c r="H65" s="53">
        <f t="shared" si="5"/>
        <v>0</v>
      </c>
      <c r="I65" s="56">
        <f t="shared" si="6"/>
        <v>0</v>
      </c>
      <c r="J65" s="58"/>
      <c r="K65" s="59">
        <f t="shared" si="4"/>
        <v>0</v>
      </c>
      <c r="L65" s="56">
        <f t="shared" si="0"/>
        <v>0</v>
      </c>
      <c r="M65" s="53">
        <f t="shared" ref="M65:N99" si="7">J65+G65</f>
        <v>0</v>
      </c>
      <c r="N65" s="53">
        <f t="shared" si="7"/>
        <v>0</v>
      </c>
      <c r="O65" s="56">
        <f t="shared" si="2"/>
        <v>0</v>
      </c>
      <c r="Q65" s="6">
        <f t="shared" si="3"/>
        <v>0</v>
      </c>
    </row>
    <row r="66" spans="2:17" s="25" customFormat="1" ht="12" x14ac:dyDescent="0.2">
      <c r="B66" s="57" t="s">
        <v>35</v>
      </c>
      <c r="C66" s="60" t="s">
        <v>128</v>
      </c>
      <c r="D66" s="47" t="s">
        <v>45</v>
      </c>
      <c r="E66" s="58">
        <v>51.158000000000001</v>
      </c>
      <c r="F66" s="51">
        <v>1755.2</v>
      </c>
      <c r="G66" s="58">
        <v>51.16</v>
      </c>
      <c r="H66" s="53">
        <v>89783.75</v>
      </c>
      <c r="I66" s="56">
        <f t="shared" si="6"/>
        <v>0.99990231257744289</v>
      </c>
      <c r="J66" s="58"/>
      <c r="K66" s="59">
        <f t="shared" si="4"/>
        <v>0</v>
      </c>
      <c r="L66" s="56">
        <f t="shared" si="0"/>
        <v>0</v>
      </c>
      <c r="M66" s="53">
        <f t="shared" si="7"/>
        <v>51.16</v>
      </c>
      <c r="N66" s="53">
        <f t="shared" si="7"/>
        <v>89783.75</v>
      </c>
      <c r="O66" s="56">
        <f t="shared" si="2"/>
        <v>0.99990231257744289</v>
      </c>
      <c r="Q66" s="6">
        <f t="shared" si="3"/>
        <v>89792.521600000007</v>
      </c>
    </row>
    <row r="67" spans="2:17" s="25" customFormat="1" ht="12" x14ac:dyDescent="0.2">
      <c r="B67" s="57" t="s">
        <v>39</v>
      </c>
      <c r="C67" s="60" t="s">
        <v>129</v>
      </c>
      <c r="D67" s="47" t="s">
        <v>45</v>
      </c>
      <c r="E67" s="58">
        <v>146.16499999999999</v>
      </c>
      <c r="F67" s="51">
        <v>898.46</v>
      </c>
      <c r="G67" s="58">
        <v>144.13999999999999</v>
      </c>
      <c r="H67" s="53">
        <f t="shared" si="5"/>
        <v>129504.02439999999</v>
      </c>
      <c r="I67" s="56">
        <f t="shared" si="6"/>
        <v>0.98614579413676307</v>
      </c>
      <c r="J67" s="58"/>
      <c r="K67" s="59">
        <f t="shared" si="4"/>
        <v>0</v>
      </c>
      <c r="L67" s="56">
        <f t="shared" si="0"/>
        <v>0</v>
      </c>
      <c r="M67" s="53">
        <f t="shared" si="7"/>
        <v>144.13999999999999</v>
      </c>
      <c r="N67" s="53">
        <f t="shared" si="7"/>
        <v>129504.02439999999</v>
      </c>
      <c r="O67" s="56">
        <f t="shared" si="2"/>
        <v>0.98614579413676307</v>
      </c>
      <c r="Q67" s="6">
        <f t="shared" si="3"/>
        <v>131323.40590000001</v>
      </c>
    </row>
    <row r="68" spans="2:17" s="25" customFormat="1" ht="12" x14ac:dyDescent="0.2">
      <c r="B68" s="57" t="s">
        <v>40</v>
      </c>
      <c r="C68" s="60" t="s">
        <v>163</v>
      </c>
      <c r="D68" s="47" t="s">
        <v>17</v>
      </c>
      <c r="E68" s="58">
        <v>0.11</v>
      </c>
      <c r="F68" s="51">
        <v>299195.40999999997</v>
      </c>
      <c r="G68" s="58">
        <v>0.11</v>
      </c>
      <c r="H68" s="53">
        <v>32313.1</v>
      </c>
      <c r="I68" s="56">
        <f t="shared" si="6"/>
        <v>0.98181805177243375</v>
      </c>
      <c r="J68" s="58"/>
      <c r="K68" s="59">
        <f t="shared" si="4"/>
        <v>0</v>
      </c>
      <c r="L68" s="56">
        <f t="shared" si="0"/>
        <v>0</v>
      </c>
      <c r="M68" s="53">
        <f t="shared" si="7"/>
        <v>0.11</v>
      </c>
      <c r="N68" s="53">
        <f t="shared" si="7"/>
        <v>32313.1</v>
      </c>
      <c r="O68" s="56">
        <f t="shared" si="2"/>
        <v>0.98181805177243375</v>
      </c>
      <c r="Q68" s="6">
        <f t="shared" si="3"/>
        <v>32911.4951</v>
      </c>
    </row>
    <row r="69" spans="2:17" s="25" customFormat="1" ht="12" x14ac:dyDescent="0.2">
      <c r="B69" s="57"/>
      <c r="C69" s="46"/>
      <c r="D69" s="47"/>
      <c r="E69" s="58"/>
      <c r="F69" s="51"/>
      <c r="G69" s="58"/>
      <c r="H69" s="53">
        <f t="shared" si="5"/>
        <v>0</v>
      </c>
      <c r="I69" s="56">
        <f t="shared" si="6"/>
        <v>0</v>
      </c>
      <c r="J69" s="58"/>
      <c r="K69" s="59">
        <f t="shared" si="4"/>
        <v>0</v>
      </c>
      <c r="L69" s="56">
        <f t="shared" si="0"/>
        <v>0</v>
      </c>
      <c r="M69" s="53">
        <f t="shared" si="7"/>
        <v>0</v>
      </c>
      <c r="N69" s="53">
        <f t="shared" si="7"/>
        <v>0</v>
      </c>
      <c r="O69" s="56">
        <f t="shared" si="2"/>
        <v>0</v>
      </c>
      <c r="Q69" s="6">
        <f t="shared" si="3"/>
        <v>0</v>
      </c>
    </row>
    <row r="70" spans="2:17" s="25" customFormat="1" ht="12" x14ac:dyDescent="0.2">
      <c r="B70" s="48">
        <v>5</v>
      </c>
      <c r="C70" s="49" t="s">
        <v>130</v>
      </c>
      <c r="D70" s="47"/>
      <c r="E70" s="58"/>
      <c r="F70" s="51"/>
      <c r="G70" s="58"/>
      <c r="H70" s="53">
        <f t="shared" si="5"/>
        <v>0</v>
      </c>
      <c r="I70" s="56">
        <f t="shared" si="6"/>
        <v>0</v>
      </c>
      <c r="J70" s="58"/>
      <c r="K70" s="59">
        <f t="shared" si="4"/>
        <v>0</v>
      </c>
      <c r="L70" s="56">
        <f t="shared" si="0"/>
        <v>0</v>
      </c>
      <c r="M70" s="53">
        <f t="shared" si="7"/>
        <v>0</v>
      </c>
      <c r="N70" s="53">
        <f t="shared" si="7"/>
        <v>0</v>
      </c>
      <c r="O70" s="56">
        <f t="shared" si="2"/>
        <v>0</v>
      </c>
      <c r="Q70" s="6">
        <f t="shared" si="3"/>
        <v>0</v>
      </c>
    </row>
    <row r="71" spans="2:17" s="25" customFormat="1" ht="12" x14ac:dyDescent="0.2">
      <c r="B71" s="57" t="s">
        <v>42</v>
      </c>
      <c r="C71" s="60" t="s">
        <v>131</v>
      </c>
      <c r="D71" s="47"/>
      <c r="E71" s="58"/>
      <c r="F71" s="51"/>
      <c r="G71" s="58"/>
      <c r="H71" s="53">
        <f t="shared" si="5"/>
        <v>0</v>
      </c>
      <c r="I71" s="56">
        <f t="shared" si="6"/>
        <v>0</v>
      </c>
      <c r="J71" s="58"/>
      <c r="K71" s="59">
        <f t="shared" si="4"/>
        <v>0</v>
      </c>
      <c r="L71" s="56">
        <f t="shared" si="0"/>
        <v>0</v>
      </c>
      <c r="M71" s="53">
        <f t="shared" si="7"/>
        <v>0</v>
      </c>
      <c r="N71" s="53">
        <f t="shared" si="7"/>
        <v>0</v>
      </c>
      <c r="O71" s="56">
        <f t="shared" si="2"/>
        <v>0</v>
      </c>
      <c r="Q71" s="6">
        <f t="shared" si="3"/>
        <v>0</v>
      </c>
    </row>
    <row r="72" spans="2:17" s="25" customFormat="1" ht="12" x14ac:dyDescent="0.2">
      <c r="B72" s="75" t="s">
        <v>132</v>
      </c>
      <c r="C72" s="76" t="s">
        <v>133</v>
      </c>
      <c r="D72" s="77" t="s">
        <v>45</v>
      </c>
      <c r="E72" s="78">
        <v>51.158000000000001</v>
      </c>
      <c r="F72" s="79">
        <v>204.6</v>
      </c>
      <c r="G72" s="78">
        <f>27.975+1.95+21.228</f>
        <v>51.153000000000006</v>
      </c>
      <c r="H72" s="80">
        <f t="shared" si="5"/>
        <v>10465.9038</v>
      </c>
      <c r="I72" s="81">
        <f t="shared" si="6"/>
        <v>0.99990226357558942</v>
      </c>
      <c r="J72" s="78"/>
      <c r="K72" s="82">
        <f t="shared" si="4"/>
        <v>0</v>
      </c>
      <c r="L72" s="81">
        <f t="shared" si="0"/>
        <v>0</v>
      </c>
      <c r="M72" s="80">
        <f t="shared" si="7"/>
        <v>51.153000000000006</v>
      </c>
      <c r="N72" s="80">
        <f t="shared" si="7"/>
        <v>10465.9038</v>
      </c>
      <c r="O72" s="81">
        <f t="shared" si="2"/>
        <v>0.99990226357558942</v>
      </c>
      <c r="Q72" s="6">
        <f t="shared" si="3"/>
        <v>10466.926799999999</v>
      </c>
    </row>
    <row r="73" spans="2:17" s="25" customFormat="1" ht="12" x14ac:dyDescent="0.2">
      <c r="B73" s="57" t="s">
        <v>135</v>
      </c>
      <c r="C73" s="60" t="s">
        <v>134</v>
      </c>
      <c r="D73" s="47" t="s">
        <v>45</v>
      </c>
      <c r="E73" s="58">
        <v>146.16499999999999</v>
      </c>
      <c r="F73" s="51">
        <v>204.6</v>
      </c>
      <c r="G73" s="58">
        <v>123.04</v>
      </c>
      <c r="H73" s="53">
        <f t="shared" si="5"/>
        <v>25173.984</v>
      </c>
      <c r="I73" s="56">
        <f t="shared" si="6"/>
        <v>0.84178838983340754</v>
      </c>
      <c r="J73" s="58"/>
      <c r="K73" s="59">
        <f t="shared" si="4"/>
        <v>0</v>
      </c>
      <c r="L73" s="56">
        <f t="shared" si="0"/>
        <v>0</v>
      </c>
      <c r="M73" s="53">
        <f t="shared" si="7"/>
        <v>123.04</v>
      </c>
      <c r="N73" s="53">
        <f t="shared" si="7"/>
        <v>25173.984</v>
      </c>
      <c r="O73" s="56">
        <f t="shared" si="2"/>
        <v>0.84178838983340754</v>
      </c>
      <c r="Q73" s="6">
        <f t="shared" si="3"/>
        <v>29905.358999999997</v>
      </c>
    </row>
    <row r="74" spans="2:17" s="25" customFormat="1" ht="12" x14ac:dyDescent="0.2">
      <c r="B74" s="57"/>
      <c r="C74" s="60"/>
      <c r="D74" s="47"/>
      <c r="E74" s="58"/>
      <c r="F74" s="51"/>
      <c r="G74" s="58"/>
      <c r="H74" s="53">
        <f t="shared" si="5"/>
        <v>0</v>
      </c>
      <c r="I74" s="56">
        <f t="shared" si="6"/>
        <v>0</v>
      </c>
      <c r="J74" s="58"/>
      <c r="K74" s="59">
        <f t="shared" si="4"/>
        <v>0</v>
      </c>
      <c r="L74" s="56">
        <f t="shared" si="0"/>
        <v>0</v>
      </c>
      <c r="M74" s="53">
        <f t="shared" si="7"/>
        <v>0</v>
      </c>
      <c r="N74" s="53">
        <f t="shared" si="7"/>
        <v>0</v>
      </c>
      <c r="O74" s="56">
        <f t="shared" si="2"/>
        <v>0</v>
      </c>
      <c r="Q74" s="6">
        <f t="shared" si="3"/>
        <v>0</v>
      </c>
    </row>
    <row r="75" spans="2:17" s="25" customFormat="1" ht="12" x14ac:dyDescent="0.2">
      <c r="B75" s="48">
        <v>6</v>
      </c>
      <c r="C75" s="49" t="s">
        <v>136</v>
      </c>
      <c r="D75" s="47"/>
      <c r="E75" s="58"/>
      <c r="F75" s="51"/>
      <c r="G75" s="58"/>
      <c r="H75" s="53">
        <f t="shared" si="5"/>
        <v>0</v>
      </c>
      <c r="I75" s="56">
        <f t="shared" si="6"/>
        <v>0</v>
      </c>
      <c r="J75" s="58"/>
      <c r="K75" s="59">
        <f t="shared" si="4"/>
        <v>0</v>
      </c>
      <c r="L75" s="56">
        <f t="shared" si="0"/>
        <v>0</v>
      </c>
      <c r="M75" s="53">
        <f t="shared" si="7"/>
        <v>0</v>
      </c>
      <c r="N75" s="53">
        <f t="shared" si="7"/>
        <v>0</v>
      </c>
      <c r="O75" s="56">
        <f t="shared" si="2"/>
        <v>0</v>
      </c>
      <c r="Q75" s="6">
        <f t="shared" si="3"/>
        <v>0</v>
      </c>
    </row>
    <row r="76" spans="2:17" s="25" customFormat="1" ht="22.5" x14ac:dyDescent="0.2">
      <c r="B76" s="57" t="s">
        <v>43</v>
      </c>
      <c r="C76" s="60" t="s">
        <v>139</v>
      </c>
      <c r="D76" s="47" t="s">
        <v>81</v>
      </c>
      <c r="E76" s="58"/>
      <c r="F76" s="51">
        <v>13.71</v>
      </c>
      <c r="G76" s="58"/>
      <c r="H76" s="53">
        <f t="shared" si="5"/>
        <v>0</v>
      </c>
      <c r="I76" s="56">
        <f t="shared" si="6"/>
        <v>0</v>
      </c>
      <c r="J76" s="58"/>
      <c r="K76" s="59">
        <f t="shared" si="4"/>
        <v>0</v>
      </c>
      <c r="L76" s="56">
        <f t="shared" si="0"/>
        <v>0</v>
      </c>
      <c r="M76" s="53">
        <f t="shared" si="7"/>
        <v>0</v>
      </c>
      <c r="N76" s="53">
        <f t="shared" si="7"/>
        <v>0</v>
      </c>
      <c r="O76" s="56">
        <f t="shared" si="2"/>
        <v>0</v>
      </c>
      <c r="Q76" s="6">
        <f t="shared" si="3"/>
        <v>0</v>
      </c>
    </row>
    <row r="77" spans="2:17" s="25" customFormat="1" ht="12" x14ac:dyDescent="0.2">
      <c r="B77" s="57" t="s">
        <v>44</v>
      </c>
      <c r="C77" s="60" t="s">
        <v>140</v>
      </c>
      <c r="D77" s="47" t="s">
        <v>81</v>
      </c>
      <c r="E77" s="58"/>
      <c r="F77" s="51">
        <v>2.89</v>
      </c>
      <c r="G77" s="58"/>
      <c r="H77" s="53">
        <f t="shared" si="5"/>
        <v>0</v>
      </c>
      <c r="I77" s="56">
        <f t="shared" si="6"/>
        <v>0</v>
      </c>
      <c r="J77" s="58"/>
      <c r="K77" s="59">
        <f t="shared" si="4"/>
        <v>0</v>
      </c>
      <c r="L77" s="56">
        <f t="shared" si="0"/>
        <v>0</v>
      </c>
      <c r="M77" s="53">
        <f t="shared" si="7"/>
        <v>0</v>
      </c>
      <c r="N77" s="53">
        <f t="shared" si="7"/>
        <v>0</v>
      </c>
      <c r="O77" s="56">
        <f t="shared" si="2"/>
        <v>0</v>
      </c>
      <c r="Q77" s="6">
        <f t="shared" si="3"/>
        <v>0</v>
      </c>
    </row>
    <row r="78" spans="2:17" s="25" customFormat="1" ht="22.5" x14ac:dyDescent="0.2">
      <c r="B78" s="57" t="s">
        <v>137</v>
      </c>
      <c r="C78" s="60" t="s">
        <v>141</v>
      </c>
      <c r="D78" s="47" t="s">
        <v>22</v>
      </c>
      <c r="E78" s="58"/>
      <c r="F78" s="51">
        <v>15.8</v>
      </c>
      <c r="G78" s="58"/>
      <c r="H78" s="53">
        <f t="shared" si="5"/>
        <v>0</v>
      </c>
      <c r="I78" s="56">
        <f t="shared" si="6"/>
        <v>0</v>
      </c>
      <c r="J78" s="58"/>
      <c r="K78" s="59">
        <f t="shared" si="4"/>
        <v>0</v>
      </c>
      <c r="L78" s="56">
        <f t="shared" si="0"/>
        <v>0</v>
      </c>
      <c r="M78" s="53">
        <f t="shared" si="7"/>
        <v>0</v>
      </c>
      <c r="N78" s="53">
        <f t="shared" si="7"/>
        <v>0</v>
      </c>
      <c r="O78" s="56">
        <f t="shared" si="2"/>
        <v>0</v>
      </c>
      <c r="Q78" s="6">
        <f t="shared" si="3"/>
        <v>0</v>
      </c>
    </row>
    <row r="79" spans="2:17" s="25" customFormat="1" ht="12" x14ac:dyDescent="0.2">
      <c r="B79" s="57" t="s">
        <v>138</v>
      </c>
      <c r="C79" s="60" t="s">
        <v>142</v>
      </c>
      <c r="D79" s="47" t="s">
        <v>22</v>
      </c>
      <c r="E79" s="58"/>
      <c r="F79" s="51">
        <v>375.8</v>
      </c>
      <c r="G79" s="58"/>
      <c r="H79" s="53">
        <f t="shared" si="5"/>
        <v>0</v>
      </c>
      <c r="I79" s="56">
        <f t="shared" si="6"/>
        <v>0</v>
      </c>
      <c r="J79" s="58"/>
      <c r="K79" s="59">
        <f t="shared" si="4"/>
        <v>0</v>
      </c>
      <c r="L79" s="56">
        <f t="shared" si="0"/>
        <v>0</v>
      </c>
      <c r="M79" s="53">
        <f t="shared" si="7"/>
        <v>0</v>
      </c>
      <c r="N79" s="53">
        <f t="shared" si="7"/>
        <v>0</v>
      </c>
      <c r="O79" s="56">
        <f t="shared" si="2"/>
        <v>0</v>
      </c>
      <c r="Q79" s="6">
        <f t="shared" si="3"/>
        <v>0</v>
      </c>
    </row>
    <row r="80" spans="2:17" s="25" customFormat="1" ht="12" x14ac:dyDescent="0.2">
      <c r="B80" s="57"/>
      <c r="C80" s="60"/>
      <c r="D80" s="47"/>
      <c r="E80" s="58"/>
      <c r="F80" s="51"/>
      <c r="G80" s="58"/>
      <c r="H80" s="53">
        <f t="shared" si="5"/>
        <v>0</v>
      </c>
      <c r="I80" s="56">
        <f t="shared" si="6"/>
        <v>0</v>
      </c>
      <c r="J80" s="58"/>
      <c r="K80" s="59">
        <f t="shared" si="4"/>
        <v>0</v>
      </c>
      <c r="L80" s="56">
        <f t="shared" ref="L80:L98" si="8">IF(J80&gt;0,K80/(E80*F80),J80)</f>
        <v>0</v>
      </c>
      <c r="M80" s="53">
        <f t="shared" si="7"/>
        <v>0</v>
      </c>
      <c r="N80" s="53">
        <f t="shared" si="7"/>
        <v>0</v>
      </c>
      <c r="O80" s="56">
        <f t="shared" si="2"/>
        <v>0</v>
      </c>
      <c r="Q80" s="6">
        <f t="shared" ref="Q80:Q100" si="9">E80*F80</f>
        <v>0</v>
      </c>
    </row>
    <row r="81" spans="2:17" s="25" customFormat="1" ht="22.5" x14ac:dyDescent="0.2">
      <c r="B81" s="48">
        <v>7</v>
      </c>
      <c r="C81" s="49" t="s">
        <v>143</v>
      </c>
      <c r="D81" s="47"/>
      <c r="E81" s="58"/>
      <c r="F81" s="51"/>
      <c r="G81" s="58"/>
      <c r="H81" s="53">
        <f t="shared" si="5"/>
        <v>0</v>
      </c>
      <c r="I81" s="56">
        <f t="shared" si="6"/>
        <v>0</v>
      </c>
      <c r="J81" s="58"/>
      <c r="K81" s="59">
        <f t="shared" si="4"/>
        <v>0</v>
      </c>
      <c r="L81" s="56">
        <f t="shared" si="8"/>
        <v>0</v>
      </c>
      <c r="M81" s="53">
        <f t="shared" si="7"/>
        <v>0</v>
      </c>
      <c r="N81" s="53">
        <f t="shared" si="7"/>
        <v>0</v>
      </c>
      <c r="O81" s="56">
        <f t="shared" si="2"/>
        <v>0</v>
      </c>
      <c r="Q81" s="6">
        <f t="shared" si="9"/>
        <v>0</v>
      </c>
    </row>
    <row r="82" spans="2:17" s="25" customFormat="1" ht="36" customHeight="1" x14ac:dyDescent="0.2">
      <c r="B82" s="57" t="s">
        <v>144</v>
      </c>
      <c r="C82" s="60" t="s">
        <v>150</v>
      </c>
      <c r="D82" s="47" t="s">
        <v>22</v>
      </c>
      <c r="E82" s="58"/>
      <c r="F82" s="51">
        <v>498.14</v>
      </c>
      <c r="G82" s="58"/>
      <c r="H82" s="53">
        <f t="shared" ref="H82:H89" si="10">G82*F82</f>
        <v>0</v>
      </c>
      <c r="I82" s="56">
        <f t="shared" ref="I82:I88" si="11">IF(G82&gt;0,H82/(E82*F82),G82)</f>
        <v>0</v>
      </c>
      <c r="J82" s="58"/>
      <c r="K82" s="59">
        <f t="shared" si="4"/>
        <v>0</v>
      </c>
      <c r="L82" s="56">
        <f t="shared" si="8"/>
        <v>0</v>
      </c>
      <c r="M82" s="53">
        <f t="shared" si="7"/>
        <v>0</v>
      </c>
      <c r="N82" s="53">
        <f t="shared" si="7"/>
        <v>0</v>
      </c>
      <c r="O82" s="56">
        <f t="shared" si="2"/>
        <v>0</v>
      </c>
      <c r="Q82" s="6">
        <f t="shared" si="9"/>
        <v>0</v>
      </c>
    </row>
    <row r="83" spans="2:17" s="25" customFormat="1" ht="12" x14ac:dyDescent="0.2">
      <c r="B83" s="57" t="s">
        <v>145</v>
      </c>
      <c r="C83" s="60" t="s">
        <v>151</v>
      </c>
      <c r="D83" s="47" t="s">
        <v>152</v>
      </c>
      <c r="E83" s="58">
        <v>90</v>
      </c>
      <c r="F83" s="51">
        <v>170.78</v>
      </c>
      <c r="G83" s="58">
        <v>90</v>
      </c>
      <c r="H83" s="53">
        <f t="shared" si="10"/>
        <v>15370.2</v>
      </c>
      <c r="I83" s="56">
        <f t="shared" si="11"/>
        <v>1</v>
      </c>
      <c r="J83" s="58"/>
      <c r="K83" s="59">
        <f t="shared" si="4"/>
        <v>0</v>
      </c>
      <c r="L83" s="56">
        <f t="shared" si="8"/>
        <v>0</v>
      </c>
      <c r="M83" s="53">
        <f t="shared" si="7"/>
        <v>90</v>
      </c>
      <c r="N83" s="53">
        <f t="shared" si="7"/>
        <v>15370.2</v>
      </c>
      <c r="O83" s="56">
        <f t="shared" si="2"/>
        <v>1</v>
      </c>
      <c r="Q83" s="6">
        <f t="shared" si="9"/>
        <v>15370.2</v>
      </c>
    </row>
    <row r="84" spans="2:17" s="25" customFormat="1" ht="12" x14ac:dyDescent="0.2">
      <c r="B84" s="57" t="s">
        <v>146</v>
      </c>
      <c r="C84" s="60" t="s">
        <v>153</v>
      </c>
      <c r="D84" s="47" t="s">
        <v>152</v>
      </c>
      <c r="E84" s="58">
        <v>50</v>
      </c>
      <c r="F84" s="51">
        <v>128.68</v>
      </c>
      <c r="G84" s="58">
        <v>50</v>
      </c>
      <c r="H84" s="53">
        <f t="shared" si="10"/>
        <v>6434</v>
      </c>
      <c r="I84" s="56">
        <f t="shared" si="11"/>
        <v>1</v>
      </c>
      <c r="J84" s="58"/>
      <c r="K84" s="59">
        <f t="shared" si="4"/>
        <v>0</v>
      </c>
      <c r="L84" s="56">
        <f t="shared" si="8"/>
        <v>0</v>
      </c>
      <c r="M84" s="53">
        <f t="shared" si="7"/>
        <v>50</v>
      </c>
      <c r="N84" s="53">
        <f t="shared" si="7"/>
        <v>6434</v>
      </c>
      <c r="O84" s="56">
        <f t="shared" si="2"/>
        <v>1</v>
      </c>
      <c r="Q84" s="6">
        <f t="shared" si="9"/>
        <v>6434</v>
      </c>
    </row>
    <row r="85" spans="2:17" s="25" customFormat="1" ht="22.5" x14ac:dyDescent="0.2">
      <c r="B85" s="57" t="s">
        <v>147</v>
      </c>
      <c r="C85" s="60" t="s">
        <v>154</v>
      </c>
      <c r="D85" s="47" t="s">
        <v>152</v>
      </c>
      <c r="E85" s="58">
        <v>90</v>
      </c>
      <c r="F85" s="51">
        <v>279.77</v>
      </c>
      <c r="G85" s="58">
        <v>90</v>
      </c>
      <c r="H85" s="53">
        <f t="shared" si="10"/>
        <v>25179.3</v>
      </c>
      <c r="I85" s="56">
        <f t="shared" si="11"/>
        <v>1</v>
      </c>
      <c r="J85" s="58"/>
      <c r="K85" s="59">
        <f t="shared" si="4"/>
        <v>0</v>
      </c>
      <c r="L85" s="56">
        <f t="shared" si="8"/>
        <v>0</v>
      </c>
      <c r="M85" s="53">
        <f t="shared" si="7"/>
        <v>90</v>
      </c>
      <c r="N85" s="53">
        <f t="shared" si="7"/>
        <v>25179.3</v>
      </c>
      <c r="O85" s="56">
        <f t="shared" si="2"/>
        <v>1</v>
      </c>
      <c r="Q85" s="6">
        <f t="shared" si="9"/>
        <v>25179.3</v>
      </c>
    </row>
    <row r="86" spans="2:17" s="25" customFormat="1" ht="33.75" x14ac:dyDescent="0.2">
      <c r="B86" s="57" t="s">
        <v>148</v>
      </c>
      <c r="C86" s="60" t="s">
        <v>155</v>
      </c>
      <c r="D86" s="47" t="s">
        <v>81</v>
      </c>
      <c r="E86" s="58">
        <v>0</v>
      </c>
      <c r="F86" s="51">
        <v>25.41</v>
      </c>
      <c r="G86" s="58"/>
      <c r="H86" s="53">
        <f t="shared" si="10"/>
        <v>0</v>
      </c>
      <c r="I86" s="56">
        <f t="shared" si="11"/>
        <v>0</v>
      </c>
      <c r="J86" s="58"/>
      <c r="K86" s="59">
        <f t="shared" si="4"/>
        <v>0</v>
      </c>
      <c r="L86" s="56">
        <f t="shared" si="8"/>
        <v>0</v>
      </c>
      <c r="M86" s="53">
        <f t="shared" si="7"/>
        <v>0</v>
      </c>
      <c r="N86" s="53">
        <f t="shared" si="7"/>
        <v>0</v>
      </c>
      <c r="O86" s="56">
        <f t="shared" si="2"/>
        <v>0</v>
      </c>
      <c r="Q86" s="6">
        <f t="shared" si="9"/>
        <v>0</v>
      </c>
    </row>
    <row r="87" spans="2:17" s="25" customFormat="1" ht="33.75" x14ac:dyDescent="0.2">
      <c r="B87" s="57" t="s">
        <v>149</v>
      </c>
      <c r="C87" s="60" t="s">
        <v>156</v>
      </c>
      <c r="D87" s="47" t="s">
        <v>18</v>
      </c>
      <c r="E87" s="58">
        <v>0</v>
      </c>
      <c r="F87" s="51">
        <v>198.18</v>
      </c>
      <c r="G87" s="58"/>
      <c r="H87" s="53">
        <f t="shared" si="10"/>
        <v>0</v>
      </c>
      <c r="I87" s="56">
        <f t="shared" si="11"/>
        <v>0</v>
      </c>
      <c r="J87" s="58"/>
      <c r="K87" s="59">
        <f t="shared" si="4"/>
        <v>0</v>
      </c>
      <c r="L87" s="56">
        <f t="shared" si="8"/>
        <v>0</v>
      </c>
      <c r="M87" s="53">
        <f t="shared" si="7"/>
        <v>0</v>
      </c>
      <c r="N87" s="53">
        <f t="shared" si="7"/>
        <v>0</v>
      </c>
      <c r="O87" s="56">
        <f t="shared" si="2"/>
        <v>0</v>
      </c>
      <c r="Q87" s="6">
        <f t="shared" si="9"/>
        <v>0</v>
      </c>
    </row>
    <row r="88" spans="2:17" s="25" customFormat="1" ht="45" x14ac:dyDescent="0.2">
      <c r="B88" s="57" t="s">
        <v>157</v>
      </c>
      <c r="C88" s="60" t="s">
        <v>160</v>
      </c>
      <c r="D88" s="47" t="s">
        <v>18</v>
      </c>
      <c r="E88" s="58">
        <v>0</v>
      </c>
      <c r="F88" s="51">
        <v>294.16000000000003</v>
      </c>
      <c r="G88" s="58"/>
      <c r="H88" s="53">
        <f t="shared" si="10"/>
        <v>0</v>
      </c>
      <c r="I88" s="56">
        <f t="shared" si="11"/>
        <v>0</v>
      </c>
      <c r="J88" s="58"/>
      <c r="K88" s="59">
        <f t="shared" si="4"/>
        <v>0</v>
      </c>
      <c r="L88" s="56">
        <f t="shared" si="8"/>
        <v>0</v>
      </c>
      <c r="M88" s="53">
        <f t="shared" si="7"/>
        <v>0</v>
      </c>
      <c r="N88" s="53">
        <f t="shared" si="7"/>
        <v>0</v>
      </c>
      <c r="O88" s="56">
        <f>IF(M88&gt;0,N88/(E88*F88),M88)</f>
        <v>0</v>
      </c>
      <c r="Q88" s="6">
        <f t="shared" si="9"/>
        <v>0</v>
      </c>
    </row>
    <row r="89" spans="2:17" s="25" customFormat="1" ht="12" x14ac:dyDescent="0.2">
      <c r="B89" s="57" t="s">
        <v>158</v>
      </c>
      <c r="C89" s="60" t="s">
        <v>161</v>
      </c>
      <c r="D89" s="47" t="s">
        <v>106</v>
      </c>
      <c r="E89" s="58">
        <v>0</v>
      </c>
      <c r="F89" s="51">
        <v>4490.66</v>
      </c>
      <c r="G89" s="58"/>
      <c r="H89" s="53">
        <f t="shared" si="10"/>
        <v>0</v>
      </c>
      <c r="I89" s="56"/>
      <c r="J89" s="58"/>
      <c r="K89" s="59">
        <f t="shared" si="4"/>
        <v>0</v>
      </c>
      <c r="L89" s="56">
        <f t="shared" si="8"/>
        <v>0</v>
      </c>
      <c r="M89" s="53">
        <f t="shared" si="7"/>
        <v>0</v>
      </c>
      <c r="N89" s="53">
        <f t="shared" si="7"/>
        <v>0</v>
      </c>
      <c r="O89" s="56">
        <f>IF(M89&gt;0,N89/(E89*F89),M89)</f>
        <v>0</v>
      </c>
      <c r="Q89" s="6">
        <f t="shared" si="9"/>
        <v>0</v>
      </c>
    </row>
    <row r="90" spans="2:17" s="25" customFormat="1" ht="22.5" x14ac:dyDescent="0.2">
      <c r="B90" s="57" t="s">
        <v>159</v>
      </c>
      <c r="C90" s="60" t="s">
        <v>162</v>
      </c>
      <c r="D90" s="47" t="s">
        <v>106</v>
      </c>
      <c r="E90" s="58">
        <v>0</v>
      </c>
      <c r="F90" s="51">
        <v>1351.75</v>
      </c>
      <c r="G90" s="58"/>
      <c r="H90" s="53">
        <f>G90*F90</f>
        <v>0</v>
      </c>
      <c r="I90" s="56">
        <f>IF(G90&gt;0,H90/(E90*F90),G90)</f>
        <v>0</v>
      </c>
      <c r="J90" s="58"/>
      <c r="K90" s="59">
        <f t="shared" si="4"/>
        <v>0</v>
      </c>
      <c r="L90" s="56">
        <f t="shared" si="8"/>
        <v>0</v>
      </c>
      <c r="M90" s="53">
        <f t="shared" si="7"/>
        <v>0</v>
      </c>
      <c r="N90" s="53">
        <f t="shared" si="7"/>
        <v>0</v>
      </c>
      <c r="O90" s="56">
        <f>IF(M90&gt;0,N90/(E90*F90),M90)</f>
        <v>0</v>
      </c>
      <c r="Q90" s="6">
        <f t="shared" si="9"/>
        <v>0</v>
      </c>
    </row>
    <row r="91" spans="2:17" s="25" customFormat="1" ht="12" x14ac:dyDescent="0.2">
      <c r="B91" s="57"/>
      <c r="C91" s="60"/>
      <c r="D91" s="47"/>
      <c r="E91" s="58"/>
      <c r="F91" s="51"/>
      <c r="G91" s="58"/>
      <c r="H91" s="53">
        <f t="shared" ref="H91:H100" si="12">G91*F91</f>
        <v>0</v>
      </c>
      <c r="I91" s="56">
        <f t="shared" ref="I91:I100" si="13">IF(G91&gt;0,H91/(E91*F91),G91)</f>
        <v>0</v>
      </c>
      <c r="J91" s="58"/>
      <c r="K91" s="59">
        <f t="shared" ref="K91:K100" si="14">J91*F91</f>
        <v>0</v>
      </c>
      <c r="L91" s="56">
        <f t="shared" si="8"/>
        <v>0</v>
      </c>
      <c r="M91" s="53">
        <f t="shared" si="7"/>
        <v>0</v>
      </c>
      <c r="N91" s="53">
        <f t="shared" si="7"/>
        <v>0</v>
      </c>
      <c r="O91" s="56">
        <f t="shared" ref="O91:O99" si="15">IF(M91&gt;0,N91/(E91*F91),M91)</f>
        <v>0</v>
      </c>
      <c r="Q91" s="6">
        <f t="shared" si="9"/>
        <v>0</v>
      </c>
    </row>
    <row r="92" spans="2:17" s="25" customFormat="1" ht="12" x14ac:dyDescent="0.2">
      <c r="B92" s="48" t="s">
        <v>171</v>
      </c>
      <c r="C92" s="49" t="s">
        <v>164</v>
      </c>
      <c r="D92" s="47"/>
      <c r="E92" s="58"/>
      <c r="F92" s="51"/>
      <c r="G92" s="58"/>
      <c r="H92" s="53">
        <f t="shared" si="12"/>
        <v>0</v>
      </c>
      <c r="I92" s="56">
        <f t="shared" si="13"/>
        <v>0</v>
      </c>
      <c r="J92" s="58"/>
      <c r="K92" s="59">
        <f t="shared" si="14"/>
        <v>0</v>
      </c>
      <c r="L92" s="56">
        <f t="shared" si="8"/>
        <v>0</v>
      </c>
      <c r="M92" s="53">
        <f t="shared" si="7"/>
        <v>0</v>
      </c>
      <c r="N92" s="53">
        <f t="shared" si="7"/>
        <v>0</v>
      </c>
      <c r="O92" s="56">
        <f t="shared" si="15"/>
        <v>0</v>
      </c>
      <c r="Q92" s="6">
        <f t="shared" si="9"/>
        <v>0</v>
      </c>
    </row>
    <row r="93" spans="2:17" s="25" customFormat="1" ht="23.25" customHeight="1" x14ac:dyDescent="0.2">
      <c r="B93" s="57" t="s">
        <v>172</v>
      </c>
      <c r="C93" s="60" t="s">
        <v>165</v>
      </c>
      <c r="D93" s="47" t="s">
        <v>18</v>
      </c>
      <c r="E93" s="58">
        <v>184.38874799999999</v>
      </c>
      <c r="F93" s="51">
        <v>221.12</v>
      </c>
      <c r="G93" s="58">
        <v>153.5</v>
      </c>
      <c r="H93" s="53">
        <f t="shared" si="12"/>
        <v>33941.919999999998</v>
      </c>
      <c r="I93" s="56">
        <f t="shared" si="13"/>
        <v>0.83248029863514239</v>
      </c>
      <c r="J93" s="58">
        <v>47.6</v>
      </c>
      <c r="K93" s="59">
        <f t="shared" si="14"/>
        <v>10525.312</v>
      </c>
      <c r="L93" s="56">
        <f t="shared" si="8"/>
        <v>0.25815024244321028</v>
      </c>
      <c r="M93" s="53">
        <f t="shared" si="7"/>
        <v>201.1</v>
      </c>
      <c r="N93" s="53">
        <f t="shared" si="7"/>
        <v>44467.231999999996</v>
      </c>
      <c r="O93" s="56">
        <f t="shared" si="15"/>
        <v>1.0906305410783526</v>
      </c>
      <c r="Q93" s="6">
        <f t="shared" si="9"/>
        <v>40772.039957759996</v>
      </c>
    </row>
    <row r="94" spans="2:17" s="25" customFormat="1" ht="22.5" customHeight="1" x14ac:dyDescent="0.2">
      <c r="B94" s="57" t="s">
        <v>173</v>
      </c>
      <c r="C94" s="60" t="s">
        <v>166</v>
      </c>
      <c r="D94" s="47" t="s">
        <v>23</v>
      </c>
      <c r="E94" s="58">
        <v>42</v>
      </c>
      <c r="F94" s="51">
        <v>177.15</v>
      </c>
      <c r="G94" s="58">
        <v>16.5</v>
      </c>
      <c r="H94" s="53">
        <f t="shared" si="12"/>
        <v>2922.9749999999999</v>
      </c>
      <c r="I94" s="56">
        <f t="shared" si="13"/>
        <v>0.39285714285714285</v>
      </c>
      <c r="J94" s="58"/>
      <c r="K94" s="59">
        <f t="shared" si="14"/>
        <v>0</v>
      </c>
      <c r="L94" s="56">
        <f t="shared" si="8"/>
        <v>0</v>
      </c>
      <c r="M94" s="53">
        <f t="shared" si="7"/>
        <v>16.5</v>
      </c>
      <c r="N94" s="53">
        <f t="shared" si="7"/>
        <v>2922.9749999999999</v>
      </c>
      <c r="O94" s="56">
        <f t="shared" si="15"/>
        <v>0.39285714285714285</v>
      </c>
      <c r="Q94" s="6">
        <f t="shared" si="9"/>
        <v>7440.3</v>
      </c>
    </row>
    <row r="95" spans="2:17" s="25" customFormat="1" ht="24" customHeight="1" x14ac:dyDescent="0.2">
      <c r="B95" s="57" t="s">
        <v>174</v>
      </c>
      <c r="C95" s="60" t="s">
        <v>167</v>
      </c>
      <c r="D95" s="47" t="s">
        <v>22</v>
      </c>
      <c r="E95" s="58">
        <v>25</v>
      </c>
      <c r="F95" s="51">
        <v>47.26</v>
      </c>
      <c r="G95" s="58">
        <v>25</v>
      </c>
      <c r="H95" s="53">
        <f t="shared" si="12"/>
        <v>1181.5</v>
      </c>
      <c r="I95" s="56">
        <f t="shared" si="13"/>
        <v>1</v>
      </c>
      <c r="J95" s="58"/>
      <c r="K95" s="59">
        <f t="shared" si="14"/>
        <v>0</v>
      </c>
      <c r="L95" s="56">
        <f t="shared" si="8"/>
        <v>0</v>
      </c>
      <c r="M95" s="53">
        <f t="shared" si="7"/>
        <v>25</v>
      </c>
      <c r="N95" s="53">
        <f t="shared" si="7"/>
        <v>1181.5</v>
      </c>
      <c r="O95" s="56">
        <f t="shared" si="15"/>
        <v>1</v>
      </c>
      <c r="Q95" s="6">
        <f t="shared" si="9"/>
        <v>1181.5</v>
      </c>
    </row>
    <row r="96" spans="2:17" s="25" customFormat="1" ht="24" customHeight="1" x14ac:dyDescent="0.2">
      <c r="B96" s="75" t="s">
        <v>175</v>
      </c>
      <c r="C96" s="76" t="s">
        <v>168</v>
      </c>
      <c r="D96" s="77" t="s">
        <v>22</v>
      </c>
      <c r="E96" s="78">
        <v>20</v>
      </c>
      <c r="F96" s="79">
        <v>70.489999999999995</v>
      </c>
      <c r="G96" s="78">
        <v>20</v>
      </c>
      <c r="H96" s="80">
        <f t="shared" si="12"/>
        <v>1409.8</v>
      </c>
      <c r="I96" s="81">
        <f t="shared" si="13"/>
        <v>1</v>
      </c>
      <c r="J96" s="78"/>
      <c r="K96" s="82">
        <f t="shared" si="14"/>
        <v>0</v>
      </c>
      <c r="L96" s="81">
        <f t="shared" si="8"/>
        <v>0</v>
      </c>
      <c r="M96" s="80">
        <f t="shared" si="7"/>
        <v>20</v>
      </c>
      <c r="N96" s="80">
        <f t="shared" si="7"/>
        <v>1409.8</v>
      </c>
      <c r="O96" s="81">
        <f t="shared" si="15"/>
        <v>1</v>
      </c>
      <c r="P96" s="89"/>
      <c r="Q96" s="6">
        <f t="shared" si="9"/>
        <v>1409.8</v>
      </c>
    </row>
    <row r="97" spans="2:17" s="25" customFormat="1" ht="24" customHeight="1" x14ac:dyDescent="0.2">
      <c r="B97" s="57" t="s">
        <v>176</v>
      </c>
      <c r="C97" s="60" t="s">
        <v>169</v>
      </c>
      <c r="D97" s="47" t="s">
        <v>18</v>
      </c>
      <c r="E97" s="58">
        <v>17</v>
      </c>
      <c r="F97" s="51">
        <v>93.13</v>
      </c>
      <c r="G97" s="58">
        <v>17</v>
      </c>
      <c r="H97" s="53">
        <f t="shared" si="12"/>
        <v>1583.21</v>
      </c>
      <c r="I97" s="56">
        <f t="shared" si="13"/>
        <v>1</v>
      </c>
      <c r="J97" s="58"/>
      <c r="K97" s="59">
        <f t="shared" si="14"/>
        <v>0</v>
      </c>
      <c r="L97" s="56">
        <f t="shared" si="8"/>
        <v>0</v>
      </c>
      <c r="M97" s="53">
        <f t="shared" si="7"/>
        <v>17</v>
      </c>
      <c r="N97" s="53">
        <f t="shared" si="7"/>
        <v>1583.21</v>
      </c>
      <c r="O97" s="56">
        <f t="shared" si="15"/>
        <v>1</v>
      </c>
      <c r="Q97" s="6">
        <f t="shared" si="9"/>
        <v>1583.21</v>
      </c>
    </row>
    <row r="98" spans="2:17" s="25" customFormat="1" ht="23.25" customHeight="1" x14ac:dyDescent="0.2">
      <c r="B98" s="57" t="s">
        <v>177</v>
      </c>
      <c r="C98" s="60" t="s">
        <v>170</v>
      </c>
      <c r="D98" s="47" t="s">
        <v>23</v>
      </c>
      <c r="E98" s="58">
        <v>10</v>
      </c>
      <c r="F98" s="51">
        <v>457.74</v>
      </c>
      <c r="G98" s="58">
        <v>4</v>
      </c>
      <c r="H98" s="53">
        <f t="shared" si="12"/>
        <v>1830.96</v>
      </c>
      <c r="I98" s="56">
        <f t="shared" si="13"/>
        <v>0.4</v>
      </c>
      <c r="J98" s="58"/>
      <c r="K98" s="59">
        <f t="shared" si="14"/>
        <v>0</v>
      </c>
      <c r="L98" s="56">
        <f t="shared" si="8"/>
        <v>0</v>
      </c>
      <c r="M98" s="53">
        <f t="shared" si="7"/>
        <v>4</v>
      </c>
      <c r="N98" s="53">
        <f t="shared" si="7"/>
        <v>1830.96</v>
      </c>
      <c r="O98" s="56">
        <f t="shared" si="15"/>
        <v>0.4</v>
      </c>
      <c r="Q98" s="6">
        <f t="shared" si="9"/>
        <v>4577.3999999999996</v>
      </c>
    </row>
    <row r="99" spans="2:17" s="25" customFormat="1" ht="23.25" customHeight="1" x14ac:dyDescent="0.2">
      <c r="B99" s="57" t="s">
        <v>178</v>
      </c>
      <c r="C99" s="60" t="s">
        <v>179</v>
      </c>
      <c r="D99" s="47" t="s">
        <v>23</v>
      </c>
      <c r="E99" s="58">
        <v>8901.4599999999991</v>
      </c>
      <c r="F99" s="51">
        <v>72.459999999999994</v>
      </c>
      <c r="G99" s="58">
        <v>8901.4599999999991</v>
      </c>
      <c r="H99" s="53">
        <f t="shared" si="12"/>
        <v>644999.79159999988</v>
      </c>
      <c r="I99" s="56">
        <f t="shared" si="13"/>
        <v>1</v>
      </c>
      <c r="J99" s="58"/>
      <c r="K99" s="59">
        <f t="shared" si="14"/>
        <v>0</v>
      </c>
      <c r="L99" s="56"/>
      <c r="M99" s="53">
        <f t="shared" si="7"/>
        <v>8901.4599999999991</v>
      </c>
      <c r="N99" s="53">
        <f t="shared" si="7"/>
        <v>644999.79159999988</v>
      </c>
      <c r="O99" s="56">
        <f t="shared" si="15"/>
        <v>1</v>
      </c>
      <c r="Q99" s="6">
        <f t="shared" si="9"/>
        <v>644999.79159999988</v>
      </c>
    </row>
    <row r="100" spans="2:17" s="25" customFormat="1" ht="12" x14ac:dyDescent="0.2">
      <c r="B100" s="62"/>
      <c r="C100" s="60"/>
      <c r="D100" s="60"/>
      <c r="E100" s="60"/>
      <c r="F100" s="60"/>
      <c r="G100" s="58"/>
      <c r="H100" s="53">
        <f t="shared" si="12"/>
        <v>0</v>
      </c>
      <c r="I100" s="56">
        <f t="shared" si="13"/>
        <v>0</v>
      </c>
      <c r="J100" s="58"/>
      <c r="K100" s="59">
        <f t="shared" si="14"/>
        <v>0</v>
      </c>
      <c r="L100" s="56">
        <f>IF(J100&gt;0,K100/(E100*F100),J100)</f>
        <v>0</v>
      </c>
      <c r="M100" s="53">
        <f>J100+G100</f>
        <v>0</v>
      </c>
      <c r="N100" s="53">
        <f>K100+H100</f>
        <v>0</v>
      </c>
      <c r="O100" s="56">
        <f>IF(M100&gt;0,N100/(E100*F100),M100)</f>
        <v>0</v>
      </c>
      <c r="Q100" s="6">
        <f t="shared" si="9"/>
        <v>0</v>
      </c>
    </row>
    <row r="101" spans="2:17" s="26" customFormat="1" ht="12.75" customHeight="1" x14ac:dyDescent="0.2">
      <c r="B101" s="185" t="s">
        <v>16</v>
      </c>
      <c r="C101" s="185"/>
      <c r="D101" s="186">
        <f>Q101</f>
        <v>4062111.2387377592</v>
      </c>
      <c r="E101" s="186"/>
      <c r="F101" s="186"/>
      <c r="G101" s="72"/>
      <c r="H101" s="73">
        <f>SUM(H15:H100)-0.17</f>
        <v>4031247.4893899998</v>
      </c>
      <c r="I101" s="74">
        <f>H101/D101</f>
        <v>0.99240204230415174</v>
      </c>
      <c r="J101" s="72"/>
      <c r="K101" s="73">
        <f>SUM(K16:K100)</f>
        <v>25643.511999999999</v>
      </c>
      <c r="L101" s="74">
        <f>K101/D101</f>
        <v>6.312853216685504E-3</v>
      </c>
      <c r="M101" s="72"/>
      <c r="N101" s="73">
        <f>SUM(N15:N100)-0.17</f>
        <v>4056891.0013899999</v>
      </c>
      <c r="O101" s="74">
        <f>N101/D101</f>
        <v>0.99871489552083725</v>
      </c>
      <c r="Q101" s="6">
        <f>SUM(Q17:Q99)</f>
        <v>4062111.2387377592</v>
      </c>
    </row>
    <row r="102" spans="2:17" s="26" customFormat="1" ht="12.75" customHeight="1" x14ac:dyDescent="0.2">
      <c r="B102" s="27"/>
      <c r="C102" s="27"/>
      <c r="D102" s="28"/>
      <c r="E102" s="29"/>
      <c r="F102" s="29"/>
      <c r="G102" s="30"/>
      <c r="H102" s="31"/>
      <c r="I102" s="32"/>
      <c r="J102" s="30"/>
      <c r="K102" s="31"/>
      <c r="L102" s="32"/>
      <c r="M102" s="30"/>
      <c r="N102" s="31"/>
      <c r="O102" s="32"/>
    </row>
    <row r="103" spans="2:17" s="26" customFormat="1" ht="17.25" customHeight="1" x14ac:dyDescent="0.2">
      <c r="B103" s="27"/>
      <c r="C103" s="27"/>
      <c r="D103" s="28"/>
      <c r="E103" s="29"/>
      <c r="F103" s="29"/>
      <c r="G103" s="30"/>
      <c r="H103" s="31"/>
      <c r="I103" s="32"/>
      <c r="J103" s="30"/>
      <c r="K103" s="31"/>
      <c r="L103" s="32"/>
      <c r="M103" s="30"/>
      <c r="N103" s="31"/>
      <c r="O103" s="32"/>
    </row>
    <row r="104" spans="2:17" s="26" customFormat="1" ht="12.75" customHeight="1" x14ac:dyDescent="0.2">
      <c r="B104" s="43"/>
      <c r="C104" s="45">
        <v>4062111.24</v>
      </c>
      <c r="D104" s="31"/>
      <c r="E104" s="30"/>
      <c r="F104" s="30"/>
      <c r="G104" s="30"/>
      <c r="H104" s="31"/>
      <c r="I104" s="32"/>
      <c r="J104" s="30"/>
      <c r="K104" s="31"/>
      <c r="L104" s="32"/>
      <c r="M104" s="30"/>
      <c r="N104" s="31"/>
      <c r="O104" s="32"/>
    </row>
    <row r="105" spans="2:17" s="26" customFormat="1" ht="12.75" customHeight="1" x14ac:dyDescent="0.2">
      <c r="B105" s="27"/>
      <c r="C105" s="27"/>
      <c r="D105" s="28"/>
      <c r="E105" s="29"/>
      <c r="F105" s="29"/>
      <c r="G105" s="30"/>
      <c r="H105" s="31"/>
      <c r="I105" s="32"/>
      <c r="J105" s="30"/>
      <c r="K105" s="31"/>
      <c r="L105" s="32"/>
      <c r="M105" s="30"/>
      <c r="N105" s="31"/>
      <c r="O105" s="32"/>
    </row>
    <row r="106" spans="2:17" s="26" customFormat="1" ht="12.75" customHeight="1" x14ac:dyDescent="0.2">
      <c r="B106" s="27"/>
      <c r="C106" s="27"/>
      <c r="D106" s="28"/>
      <c r="E106" s="30" t="str">
        <f>CONCATENATE("% DA ",J13)</f>
        <v xml:space="preserve">% DA 15ª MEDIÇÃO </v>
      </c>
      <c r="F106" s="29"/>
      <c r="G106" s="30"/>
      <c r="H106" s="32">
        <f>L101</f>
        <v>6.312853216685504E-3</v>
      </c>
      <c r="I106" s="32"/>
      <c r="J106" s="30"/>
      <c r="K106" s="30" t="str">
        <f>J13</f>
        <v xml:space="preserve">15ª MEDIÇÃO </v>
      </c>
      <c r="L106" s="32"/>
      <c r="M106" s="179">
        <f>K101</f>
        <v>25643.511999999999</v>
      </c>
      <c r="N106" s="179"/>
      <c r="O106" s="32"/>
    </row>
    <row r="107" spans="2:17" s="26" customFormat="1" ht="12.75" customHeight="1" x14ac:dyDescent="0.2">
      <c r="B107" s="27"/>
      <c r="C107" s="27"/>
      <c r="D107" s="28"/>
      <c r="E107" s="30"/>
      <c r="F107" s="29"/>
      <c r="G107" s="30"/>
      <c r="H107" s="32"/>
      <c r="I107" s="32"/>
      <c r="J107" s="30"/>
      <c r="K107" s="30" t="s">
        <v>19</v>
      </c>
      <c r="L107" s="32"/>
      <c r="M107" s="179">
        <f>N101</f>
        <v>4056891.0013899999</v>
      </c>
      <c r="N107" s="179"/>
      <c r="O107" s="32"/>
    </row>
    <row r="108" spans="2:17" s="26" customFormat="1" ht="12.75" customHeight="1" x14ac:dyDescent="0.2">
      <c r="B108" s="27"/>
      <c r="C108" s="44"/>
      <c r="D108" s="28"/>
      <c r="E108" s="30" t="s">
        <v>20</v>
      </c>
      <c r="F108" s="29"/>
      <c r="G108" s="30"/>
      <c r="H108" s="32">
        <f>O101</f>
        <v>0.99871489552083725</v>
      </c>
      <c r="I108" s="32"/>
      <c r="J108" s="30"/>
      <c r="K108" s="30" t="s">
        <v>21</v>
      </c>
      <c r="L108" s="32"/>
      <c r="M108" s="180">
        <f>IF(N101&lt;C104,C104-N101,"R$ 0,00")</f>
        <v>5220.2386100003496</v>
      </c>
      <c r="N108" s="180"/>
      <c r="O108" s="32"/>
    </row>
    <row r="109" spans="2:17" s="26" customFormat="1" ht="12.75" customHeight="1" x14ac:dyDescent="0.2">
      <c r="B109" s="27"/>
      <c r="C109" s="44"/>
      <c r="D109" s="28"/>
      <c r="E109" s="30"/>
      <c r="F109" s="29"/>
      <c r="G109" s="30"/>
      <c r="H109" s="32"/>
      <c r="I109" s="32"/>
      <c r="J109" s="30"/>
      <c r="K109" s="30"/>
      <c r="L109" s="32"/>
      <c r="M109" s="33"/>
      <c r="N109" s="28"/>
      <c r="O109" s="32"/>
    </row>
    <row r="110" spans="2:17" s="26" customFormat="1" ht="12.75" customHeight="1" x14ac:dyDescent="0.2">
      <c r="B110" s="27"/>
      <c r="C110" s="34"/>
      <c r="D110" s="28"/>
      <c r="E110" s="29"/>
      <c r="F110" s="29"/>
      <c r="G110" s="30"/>
      <c r="H110" s="31"/>
      <c r="I110" s="32"/>
      <c r="J110" s="30"/>
      <c r="K110" s="31"/>
      <c r="L110" s="32"/>
      <c r="M110" s="30"/>
      <c r="N110" s="31"/>
      <c r="O110" s="32"/>
    </row>
    <row r="111" spans="2:17" ht="12.75" customHeight="1" x14ac:dyDescent="0.2"/>
    <row r="112" spans="2:17" ht="12.75" customHeight="1" x14ac:dyDescent="0.2">
      <c r="C112" s="39"/>
    </row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spans="1:19" ht="12.75" customHeight="1" x14ac:dyDescent="0.2"/>
    <row r="322" spans="1:19" ht="12.75" customHeight="1" x14ac:dyDescent="0.2"/>
    <row r="323" spans="1:19" ht="12.75" customHeight="1" x14ac:dyDescent="0.2"/>
    <row r="324" spans="1:19" ht="12.75" customHeight="1" x14ac:dyDescent="0.2"/>
    <row r="325" spans="1:19" ht="12.75" customHeight="1" x14ac:dyDescent="0.2"/>
    <row r="326" spans="1:19" s="6" customFormat="1" ht="12.75" customHeight="1" x14ac:dyDescent="0.2">
      <c r="A326" s="24"/>
      <c r="B326" s="35"/>
      <c r="C326" s="36"/>
      <c r="D326" s="37"/>
      <c r="I326" s="38"/>
      <c r="L326" s="38"/>
      <c r="O326" s="38"/>
      <c r="P326" s="24"/>
      <c r="Q326" s="24"/>
      <c r="R326" s="24"/>
      <c r="S326" s="24"/>
    </row>
    <row r="327" spans="1:19" s="6" customFormat="1" ht="12.75" customHeight="1" x14ac:dyDescent="0.2">
      <c r="A327" s="24"/>
      <c r="B327" s="35"/>
      <c r="C327" s="36"/>
      <c r="D327" s="37"/>
      <c r="I327" s="38"/>
      <c r="L327" s="38"/>
      <c r="O327" s="38"/>
      <c r="P327" s="24"/>
      <c r="Q327" s="24"/>
      <c r="R327" s="24"/>
      <c r="S327" s="24"/>
    </row>
    <row r="328" spans="1:19" s="6" customFormat="1" ht="12.75" customHeight="1" x14ac:dyDescent="0.2">
      <c r="A328" s="24"/>
      <c r="B328" s="35"/>
      <c r="C328" s="36"/>
      <c r="D328" s="37"/>
      <c r="I328" s="38"/>
      <c r="L328" s="38"/>
      <c r="O328" s="38"/>
      <c r="P328" s="24"/>
      <c r="Q328" s="24"/>
      <c r="R328" s="24"/>
      <c r="S328" s="24"/>
    </row>
    <row r="329" spans="1:19" s="6" customFormat="1" ht="12.75" customHeight="1" x14ac:dyDescent="0.2">
      <c r="A329" s="24"/>
      <c r="B329" s="35"/>
      <c r="C329" s="36"/>
      <c r="D329" s="37"/>
      <c r="I329" s="38"/>
      <c r="L329" s="38"/>
      <c r="O329" s="38"/>
      <c r="P329" s="24"/>
      <c r="Q329" s="24"/>
      <c r="R329" s="24"/>
      <c r="S329" s="24"/>
    </row>
    <row r="330" spans="1:19" s="6" customFormat="1" ht="12.75" customHeight="1" x14ac:dyDescent="0.2">
      <c r="A330" s="24"/>
      <c r="B330" s="35"/>
      <c r="C330" s="36"/>
      <c r="D330" s="37"/>
      <c r="I330" s="38"/>
      <c r="L330" s="38"/>
      <c r="O330" s="38"/>
      <c r="P330" s="24"/>
      <c r="Q330" s="24"/>
      <c r="R330" s="24"/>
      <c r="S330" s="24"/>
    </row>
    <row r="331" spans="1:19" s="6" customFormat="1" ht="12.75" customHeight="1" x14ac:dyDescent="0.2">
      <c r="A331" s="24"/>
      <c r="B331" s="35"/>
      <c r="C331" s="36"/>
      <c r="D331" s="37"/>
      <c r="I331" s="38"/>
      <c r="L331" s="38"/>
      <c r="O331" s="38"/>
      <c r="P331" s="24"/>
      <c r="Q331" s="24"/>
      <c r="R331" s="24"/>
      <c r="S331" s="24"/>
    </row>
    <row r="332" spans="1:19" s="6" customFormat="1" ht="12.75" customHeight="1" x14ac:dyDescent="0.2">
      <c r="A332" s="24"/>
      <c r="B332" s="35"/>
      <c r="C332" s="36"/>
      <c r="D332" s="37"/>
      <c r="I332" s="38"/>
      <c r="L332" s="38"/>
      <c r="O332" s="38"/>
      <c r="P332" s="24"/>
      <c r="Q332" s="24"/>
      <c r="R332" s="24"/>
      <c r="S332" s="24"/>
    </row>
    <row r="333" spans="1:19" s="6" customFormat="1" ht="12.75" customHeight="1" x14ac:dyDescent="0.2">
      <c r="A333" s="24"/>
      <c r="B333" s="35"/>
      <c r="C333" s="36"/>
      <c r="D333" s="37"/>
      <c r="I333" s="38"/>
      <c r="L333" s="38"/>
      <c r="O333" s="38"/>
      <c r="P333" s="24"/>
      <c r="Q333" s="24"/>
      <c r="R333" s="24"/>
      <c r="S333" s="24"/>
    </row>
    <row r="334" spans="1:19" s="6" customFormat="1" ht="12.75" customHeight="1" x14ac:dyDescent="0.2">
      <c r="A334" s="24"/>
      <c r="B334" s="35"/>
      <c r="C334" s="36"/>
      <c r="D334" s="37"/>
      <c r="I334" s="38"/>
      <c r="L334" s="38"/>
      <c r="O334" s="38"/>
      <c r="P334" s="24"/>
      <c r="Q334" s="24"/>
      <c r="R334" s="24"/>
      <c r="S334" s="24"/>
    </row>
    <row r="335" spans="1:19" s="6" customFormat="1" ht="12.75" customHeight="1" x14ac:dyDescent="0.2">
      <c r="A335" s="24"/>
      <c r="B335" s="35"/>
      <c r="C335" s="36"/>
      <c r="D335" s="37"/>
      <c r="I335" s="38"/>
      <c r="L335" s="38"/>
      <c r="O335" s="38"/>
      <c r="P335" s="24"/>
      <c r="Q335" s="24"/>
      <c r="R335" s="24"/>
      <c r="S335" s="24"/>
    </row>
    <row r="336" spans="1:19" s="6" customFormat="1" ht="12.75" customHeight="1" x14ac:dyDescent="0.2">
      <c r="A336" s="24"/>
      <c r="B336" s="35"/>
      <c r="C336" s="36"/>
      <c r="D336" s="37"/>
      <c r="I336" s="38"/>
      <c r="L336" s="38"/>
      <c r="O336" s="38"/>
      <c r="P336" s="24"/>
      <c r="Q336" s="24"/>
      <c r="R336" s="24"/>
      <c r="S336" s="24"/>
    </row>
    <row r="337" spans="1:19" s="6" customFormat="1" ht="12.75" customHeight="1" x14ac:dyDescent="0.2">
      <c r="A337" s="24"/>
      <c r="B337" s="35"/>
      <c r="C337" s="36"/>
      <c r="D337" s="37"/>
      <c r="I337" s="38"/>
      <c r="L337" s="38"/>
      <c r="O337" s="38"/>
      <c r="P337" s="24"/>
      <c r="Q337" s="24"/>
      <c r="R337" s="24"/>
      <c r="S337" s="24"/>
    </row>
    <row r="338" spans="1:19" s="6" customFormat="1" ht="12.75" customHeight="1" x14ac:dyDescent="0.2">
      <c r="A338" s="24"/>
      <c r="B338" s="35"/>
      <c r="C338" s="36"/>
      <c r="D338" s="37"/>
      <c r="I338" s="38"/>
      <c r="L338" s="38"/>
      <c r="O338" s="38"/>
      <c r="P338" s="24"/>
      <c r="Q338" s="24"/>
      <c r="R338" s="24"/>
      <c r="S338" s="24"/>
    </row>
    <row r="339" spans="1:19" s="6" customFormat="1" ht="12.75" customHeight="1" x14ac:dyDescent="0.2">
      <c r="A339" s="24"/>
      <c r="B339" s="35"/>
      <c r="C339" s="36"/>
      <c r="D339" s="37"/>
      <c r="I339" s="38"/>
      <c r="L339" s="38"/>
      <c r="O339" s="38"/>
      <c r="P339" s="24"/>
      <c r="Q339" s="24"/>
      <c r="R339" s="24"/>
      <c r="S339" s="24"/>
    </row>
    <row r="340" spans="1:19" s="6" customFormat="1" ht="12.75" customHeight="1" x14ac:dyDescent="0.2">
      <c r="A340" s="24"/>
      <c r="B340" s="35"/>
      <c r="C340" s="36"/>
      <c r="D340" s="37"/>
      <c r="I340" s="38"/>
      <c r="L340" s="38"/>
      <c r="O340" s="38"/>
      <c r="P340" s="24"/>
      <c r="Q340" s="24"/>
      <c r="R340" s="24"/>
      <c r="S340" s="24"/>
    </row>
    <row r="341" spans="1:19" s="6" customFormat="1" ht="12.75" customHeight="1" x14ac:dyDescent="0.2">
      <c r="A341" s="24"/>
      <c r="B341" s="35"/>
      <c r="C341" s="40"/>
      <c r="D341" s="41"/>
      <c r="E341" s="42"/>
      <c r="I341" s="38"/>
      <c r="L341" s="38"/>
      <c r="O341" s="38"/>
      <c r="P341" s="24"/>
      <c r="Q341" s="24"/>
      <c r="R341" s="24"/>
      <c r="S341" s="24"/>
    </row>
    <row r="342" spans="1:19" s="6" customFormat="1" ht="12.75" customHeight="1" x14ac:dyDescent="0.2">
      <c r="A342" s="24"/>
      <c r="B342" s="35"/>
      <c r="C342" s="40"/>
      <c r="D342" s="41"/>
      <c r="E342" s="42"/>
      <c r="I342" s="38"/>
      <c r="L342" s="38"/>
      <c r="O342" s="38"/>
      <c r="P342" s="24"/>
      <c r="Q342" s="24"/>
      <c r="R342" s="24"/>
      <c r="S342" s="24"/>
    </row>
    <row r="343" spans="1:19" s="6" customFormat="1" ht="12.75" customHeight="1" x14ac:dyDescent="0.2">
      <c r="A343" s="24"/>
      <c r="B343" s="35"/>
      <c r="C343" s="36"/>
      <c r="D343" s="37"/>
      <c r="I343" s="38"/>
      <c r="L343" s="38"/>
      <c r="O343" s="38"/>
      <c r="P343" s="24"/>
      <c r="Q343" s="24"/>
      <c r="R343" s="24"/>
      <c r="S343" s="24"/>
    </row>
    <row r="344" spans="1:19" s="6" customFormat="1" ht="12.75" customHeight="1" x14ac:dyDescent="0.2">
      <c r="A344" s="24"/>
      <c r="B344" s="35"/>
      <c r="C344" s="36"/>
      <c r="D344" s="37"/>
      <c r="I344" s="38"/>
      <c r="L344" s="38"/>
      <c r="O344" s="38"/>
      <c r="P344" s="24"/>
      <c r="Q344" s="24"/>
      <c r="R344" s="24"/>
      <c r="S344" s="24"/>
    </row>
    <row r="345" spans="1:19" s="6" customFormat="1" ht="12.75" customHeight="1" x14ac:dyDescent="0.2">
      <c r="A345" s="24"/>
      <c r="B345" s="35"/>
      <c r="C345" s="36"/>
      <c r="D345" s="37"/>
      <c r="I345" s="38"/>
      <c r="L345" s="38"/>
      <c r="O345" s="38"/>
      <c r="P345" s="24"/>
      <c r="Q345" s="24"/>
      <c r="R345" s="24"/>
      <c r="S345" s="24"/>
    </row>
    <row r="346" spans="1:19" s="6" customFormat="1" ht="12.75" customHeight="1" x14ac:dyDescent="0.2">
      <c r="A346" s="24"/>
      <c r="B346" s="35"/>
      <c r="C346" s="36"/>
      <c r="D346" s="37"/>
      <c r="I346" s="38"/>
      <c r="L346" s="38"/>
      <c r="O346" s="38"/>
      <c r="P346" s="24"/>
      <c r="Q346" s="24"/>
      <c r="R346" s="24"/>
      <c r="S346" s="24"/>
    </row>
    <row r="347" spans="1:19" s="6" customFormat="1" ht="12.75" customHeight="1" x14ac:dyDescent="0.2">
      <c r="A347" s="24"/>
      <c r="B347" s="35"/>
      <c r="C347" s="36"/>
      <c r="D347" s="37"/>
      <c r="I347" s="38"/>
      <c r="L347" s="38"/>
      <c r="O347" s="38"/>
      <c r="P347" s="24"/>
      <c r="Q347" s="24"/>
      <c r="R347" s="24"/>
      <c r="S347" s="24"/>
    </row>
    <row r="348" spans="1:19" s="6" customFormat="1" ht="12.75" customHeight="1" x14ac:dyDescent="0.2">
      <c r="A348" s="24"/>
      <c r="B348" s="35"/>
      <c r="C348" s="36"/>
      <c r="D348" s="37"/>
      <c r="I348" s="38"/>
      <c r="L348" s="38"/>
      <c r="O348" s="38"/>
      <c r="P348" s="24"/>
      <c r="Q348" s="24"/>
      <c r="R348" s="24"/>
      <c r="S348" s="24"/>
    </row>
    <row r="349" spans="1:19" s="6" customFormat="1" ht="12.75" customHeight="1" x14ac:dyDescent="0.2">
      <c r="A349" s="24"/>
      <c r="B349" s="35"/>
      <c r="C349" s="36"/>
      <c r="D349" s="37"/>
      <c r="I349" s="38"/>
      <c r="L349" s="38"/>
      <c r="O349" s="38"/>
      <c r="P349" s="24"/>
      <c r="Q349" s="24"/>
      <c r="R349" s="24"/>
      <c r="S349" s="24"/>
    </row>
    <row r="350" spans="1:19" s="6" customFormat="1" ht="12.75" customHeight="1" x14ac:dyDescent="0.2">
      <c r="A350" s="24"/>
      <c r="B350" s="35"/>
      <c r="C350" s="36"/>
      <c r="D350" s="37"/>
      <c r="I350" s="38"/>
      <c r="L350" s="38"/>
      <c r="O350" s="38"/>
      <c r="P350" s="24"/>
      <c r="Q350" s="24"/>
      <c r="R350" s="24"/>
      <c r="S350" s="24"/>
    </row>
    <row r="351" spans="1:19" s="6" customFormat="1" ht="12.75" customHeight="1" x14ac:dyDescent="0.2">
      <c r="A351" s="24"/>
      <c r="B351" s="35"/>
      <c r="C351" s="36"/>
      <c r="D351" s="37"/>
      <c r="I351" s="38"/>
      <c r="L351" s="38"/>
      <c r="O351" s="38"/>
      <c r="P351" s="24"/>
      <c r="Q351" s="24"/>
      <c r="R351" s="24"/>
      <c r="S351" s="24"/>
    </row>
    <row r="352" spans="1:19" s="6" customFormat="1" ht="12.75" customHeight="1" x14ac:dyDescent="0.2">
      <c r="A352" s="24"/>
      <c r="B352" s="35"/>
      <c r="C352" s="36"/>
      <c r="D352" s="37"/>
      <c r="I352" s="38"/>
      <c r="L352" s="38"/>
      <c r="O352" s="38"/>
      <c r="P352" s="24"/>
      <c r="Q352" s="24"/>
      <c r="R352" s="24"/>
      <c r="S352" s="24"/>
    </row>
    <row r="353" spans="1:19" s="6" customFormat="1" ht="12.75" customHeight="1" x14ac:dyDescent="0.2">
      <c r="A353" s="24"/>
      <c r="B353" s="35"/>
      <c r="C353" s="36"/>
      <c r="D353" s="37"/>
      <c r="I353" s="38"/>
      <c r="L353" s="38"/>
      <c r="O353" s="38"/>
      <c r="P353" s="24"/>
      <c r="Q353" s="24"/>
      <c r="R353" s="24"/>
      <c r="S353" s="24"/>
    </row>
    <row r="354" spans="1:19" s="6" customFormat="1" ht="12.75" customHeight="1" x14ac:dyDescent="0.2">
      <c r="A354" s="24"/>
      <c r="B354" s="35"/>
      <c r="C354" s="36"/>
      <c r="D354" s="37"/>
      <c r="I354" s="38"/>
      <c r="L354" s="38"/>
      <c r="O354" s="38"/>
      <c r="P354" s="24"/>
      <c r="Q354" s="24"/>
      <c r="R354" s="24"/>
      <c r="S354" s="24"/>
    </row>
    <row r="355" spans="1:19" s="6" customFormat="1" ht="12.75" customHeight="1" x14ac:dyDescent="0.2">
      <c r="A355" s="24"/>
      <c r="B355" s="35"/>
      <c r="C355" s="36"/>
      <c r="D355" s="37"/>
      <c r="I355" s="38"/>
      <c r="L355" s="38"/>
      <c r="O355" s="38"/>
      <c r="P355" s="24"/>
      <c r="Q355" s="24"/>
      <c r="R355" s="24"/>
      <c r="S355" s="24"/>
    </row>
    <row r="356" spans="1:19" s="6" customFormat="1" ht="12.75" customHeight="1" x14ac:dyDescent="0.2">
      <c r="A356" s="24"/>
      <c r="B356" s="35"/>
      <c r="C356" s="36"/>
      <c r="D356" s="37"/>
      <c r="I356" s="38"/>
      <c r="L356" s="38"/>
      <c r="O356" s="38"/>
      <c r="P356" s="24"/>
      <c r="Q356" s="24"/>
      <c r="R356" s="24"/>
      <c r="S356" s="24"/>
    </row>
    <row r="357" spans="1:19" s="6" customFormat="1" ht="12.75" customHeight="1" x14ac:dyDescent="0.2">
      <c r="A357" s="24"/>
      <c r="B357" s="35"/>
      <c r="C357" s="36"/>
      <c r="D357" s="37"/>
      <c r="I357" s="38"/>
      <c r="L357" s="38"/>
      <c r="O357" s="38"/>
      <c r="P357" s="24"/>
      <c r="Q357" s="24"/>
      <c r="R357" s="24"/>
      <c r="S357" s="24"/>
    </row>
    <row r="358" spans="1:19" ht="12.75" customHeight="1" x14ac:dyDescent="0.2"/>
    <row r="359" spans="1:19" ht="12.75" customHeight="1" x14ac:dyDescent="0.2"/>
    <row r="360" spans="1:19" ht="12.75" customHeight="1" x14ac:dyDescent="0.2"/>
    <row r="361" spans="1:19" ht="12.75" customHeight="1" x14ac:dyDescent="0.2"/>
    <row r="362" spans="1:19" ht="12.75" customHeight="1" x14ac:dyDescent="0.2"/>
    <row r="363" spans="1:19" ht="12.75" customHeight="1" x14ac:dyDescent="0.2"/>
    <row r="364" spans="1:19" ht="12.75" customHeight="1" x14ac:dyDescent="0.2"/>
    <row r="365" spans="1:19" ht="12.75" customHeight="1" x14ac:dyDescent="0.2"/>
    <row r="366" spans="1:19" ht="12.75" customHeight="1" x14ac:dyDescent="0.2"/>
    <row r="367" spans="1:19" ht="12.75" customHeight="1" x14ac:dyDescent="0.2"/>
    <row r="368" spans="1:19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</sheetData>
  <mergeCells count="15">
    <mergeCell ref="M106:N106"/>
    <mergeCell ref="M107:N107"/>
    <mergeCell ref="M108:N108"/>
    <mergeCell ref="C2:D5"/>
    <mergeCell ref="C9:F9"/>
    <mergeCell ref="M9:O9"/>
    <mergeCell ref="M10:O10"/>
    <mergeCell ref="M11:O11"/>
    <mergeCell ref="B101:C101"/>
    <mergeCell ref="D101:F101"/>
    <mergeCell ref="B13:B14"/>
    <mergeCell ref="C13:C14"/>
    <mergeCell ref="D13:D14"/>
    <mergeCell ref="E13:E14"/>
    <mergeCell ref="F13:F14"/>
  </mergeCells>
  <printOptions horizontalCentered="1"/>
  <pageMargins left="0.47244094488188981" right="0.11811023622047245" top="1.1811023622047245" bottom="0.59055118110236227" header="0.39370078740157483" footer="0.39370078740157483"/>
  <pageSetup paperSize="9" scale="80" orientation="landscape" blackAndWhite="1" horizontalDpi="300" verticalDpi="300" r:id="rId1"/>
  <headerFooter alignWithMargins="0"/>
  <rowBreaks count="1" manualBreakCount="1">
    <brk id="96" max="15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49"/>
  <sheetViews>
    <sheetView showGridLines="0" showZeros="0" zoomScaleSheetLayoutView="75" workbookViewId="0">
      <selection activeCell="K67" sqref="K67"/>
    </sheetView>
  </sheetViews>
  <sheetFormatPr defaultColWidth="9.85546875" defaultRowHeight="11.25" x14ac:dyDescent="0.2"/>
  <cols>
    <col min="1" max="1" width="3.140625" style="24" customWidth="1"/>
    <col min="2" max="2" width="11.85546875" style="35" customWidth="1"/>
    <col min="3" max="3" width="42.7109375" style="36" customWidth="1"/>
    <col min="4" max="4" width="7.5703125" style="37" customWidth="1"/>
    <col min="5" max="5" width="8.42578125" style="6" customWidth="1"/>
    <col min="6" max="6" width="11.5703125" style="6" customWidth="1"/>
    <col min="7" max="7" width="9.5703125" style="6" customWidth="1"/>
    <col min="8" max="8" width="9.7109375" style="6" customWidth="1"/>
    <col min="9" max="9" width="9.42578125" style="38" customWidth="1"/>
    <col min="10" max="11" width="10.7109375" style="6" customWidth="1"/>
    <col min="12" max="12" width="9.7109375" style="38" customWidth="1"/>
    <col min="13" max="13" width="9.7109375" style="6" customWidth="1"/>
    <col min="14" max="14" width="10.7109375" style="6" customWidth="1"/>
    <col min="15" max="15" width="9.7109375" style="38" customWidth="1"/>
    <col min="16" max="16" width="0.7109375" style="24" customWidth="1"/>
    <col min="17" max="17" width="10" style="24" bestFit="1" customWidth="1"/>
    <col min="18" max="16384" width="9.85546875" style="24"/>
  </cols>
  <sheetData>
    <row r="1" spans="1:17" s="2" customFormat="1" ht="8.25" customHeight="1" x14ac:dyDescent="0.2">
      <c r="A1" s="1"/>
      <c r="B1" s="1"/>
      <c r="C1" s="1"/>
      <c r="D1" s="1"/>
      <c r="E1" s="1"/>
      <c r="F1" s="1"/>
      <c r="G1" s="1"/>
      <c r="H1" s="1"/>
      <c r="I1" s="1"/>
    </row>
    <row r="2" spans="1:17" s="2" customFormat="1" ht="12.75" x14ac:dyDescent="0.2">
      <c r="A2" s="1"/>
      <c r="B2" s="1"/>
      <c r="C2" s="181" t="s">
        <v>32</v>
      </c>
      <c r="D2" s="182"/>
      <c r="E2" s="1"/>
      <c r="F2" s="1"/>
      <c r="H2" s="3" t="s">
        <v>0</v>
      </c>
      <c r="I2" s="1"/>
    </row>
    <row r="3" spans="1:17" s="2" customFormat="1" ht="12.75" x14ac:dyDescent="0.2">
      <c r="A3" s="1"/>
      <c r="B3" s="1"/>
      <c r="C3" s="182"/>
      <c r="D3" s="182"/>
      <c r="E3" s="1"/>
      <c r="F3" s="1"/>
      <c r="G3" s="4"/>
      <c r="H3" s="4"/>
      <c r="I3" s="1"/>
    </row>
    <row r="4" spans="1:17" s="2" customFormat="1" ht="12.75" x14ac:dyDescent="0.2">
      <c r="A4" s="1"/>
      <c r="B4" s="1"/>
      <c r="C4" s="182"/>
      <c r="D4" s="182"/>
      <c r="E4" s="1"/>
      <c r="F4" s="1"/>
      <c r="G4" s="4"/>
      <c r="H4" s="4"/>
      <c r="I4" s="1"/>
    </row>
    <row r="5" spans="1:17" s="2" customFormat="1" ht="21" customHeight="1" x14ac:dyDescent="0.2">
      <c r="A5" s="1"/>
      <c r="B5" s="1"/>
      <c r="C5" s="182"/>
      <c r="D5" s="182"/>
      <c r="E5" s="5"/>
      <c r="F5" s="5"/>
      <c r="G5" s="6"/>
      <c r="H5" s="6"/>
      <c r="I5" s="1"/>
      <c r="N5" s="7"/>
      <c r="O5" s="8"/>
    </row>
    <row r="6" spans="1:17" s="2" customFormat="1" ht="13.5" thickBot="1" x14ac:dyDescent="0.25">
      <c r="A6" s="1"/>
      <c r="B6" s="1"/>
      <c r="C6" s="1"/>
      <c r="D6" s="1"/>
      <c r="E6" s="1"/>
      <c r="F6" s="1"/>
      <c r="G6" s="4"/>
      <c r="H6" s="4"/>
      <c r="I6" s="1"/>
    </row>
    <row r="7" spans="1:17" s="2" customFormat="1" ht="3.75" customHeight="1" thickTop="1" x14ac:dyDescent="0.2">
      <c r="A7" s="1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pans="1:17" s="2" customFormat="1" ht="12.75" x14ac:dyDescent="0.2">
      <c r="A8" s="1"/>
      <c r="B8" s="1"/>
      <c r="C8" s="1"/>
      <c r="D8" s="1"/>
      <c r="E8" s="1"/>
      <c r="F8" s="1"/>
      <c r="G8" s="4"/>
      <c r="H8" s="4"/>
      <c r="I8" s="1"/>
    </row>
    <row r="9" spans="1:17" s="2" customFormat="1" ht="12.75" x14ac:dyDescent="0.2">
      <c r="A9" s="1"/>
      <c r="B9" s="10" t="s">
        <v>1</v>
      </c>
      <c r="C9" s="183" t="s">
        <v>49</v>
      </c>
      <c r="D9" s="183"/>
      <c r="E9" s="183"/>
      <c r="F9" s="183"/>
      <c r="G9" s="14"/>
      <c r="H9" s="15" t="s">
        <v>2</v>
      </c>
      <c r="I9" s="16" t="s">
        <v>51</v>
      </c>
      <c r="J9" s="6"/>
      <c r="K9" s="15" t="s">
        <v>3</v>
      </c>
      <c r="L9" s="17">
        <v>41026</v>
      </c>
      <c r="M9" s="184" t="s">
        <v>181</v>
      </c>
      <c r="N9" s="184"/>
      <c r="O9" s="184"/>
    </row>
    <row r="10" spans="1:17" s="2" customFormat="1" ht="12.75" x14ac:dyDescent="0.2">
      <c r="A10" s="1"/>
      <c r="B10" s="10" t="s">
        <v>4</v>
      </c>
      <c r="C10" s="11" t="s">
        <v>50</v>
      </c>
      <c r="D10" s="12"/>
      <c r="E10" s="13"/>
      <c r="F10" s="13"/>
      <c r="G10" s="14"/>
      <c r="H10" s="15" t="s">
        <v>5</v>
      </c>
      <c r="I10" s="18">
        <v>41026</v>
      </c>
      <c r="J10" s="19"/>
      <c r="K10" s="20" t="s">
        <v>184</v>
      </c>
      <c r="L10" s="21"/>
      <c r="M10" s="184" t="s">
        <v>180</v>
      </c>
      <c r="N10" s="184"/>
      <c r="O10" s="184"/>
    </row>
    <row r="11" spans="1:17" s="2" customFormat="1" ht="12.75" x14ac:dyDescent="0.2">
      <c r="A11" s="1"/>
      <c r="B11" s="10" t="s">
        <v>6</v>
      </c>
      <c r="C11" s="11" t="s">
        <v>36</v>
      </c>
      <c r="D11" s="12"/>
      <c r="E11" s="13"/>
      <c r="F11" s="13"/>
      <c r="G11" s="14"/>
      <c r="H11" s="15" t="s">
        <v>7</v>
      </c>
      <c r="I11" s="22" t="s">
        <v>52</v>
      </c>
      <c r="J11" s="6"/>
      <c r="K11" s="15" t="s">
        <v>8</v>
      </c>
      <c r="L11" s="17">
        <v>41736</v>
      </c>
      <c r="M11" s="184" t="s">
        <v>182</v>
      </c>
      <c r="N11" s="184"/>
      <c r="O11" s="184"/>
    </row>
    <row r="12" spans="1:17" s="2" customFormat="1" ht="15" customHeight="1" x14ac:dyDescent="0.2">
      <c r="A12" s="1"/>
      <c r="B12" s="1"/>
      <c r="C12" s="1"/>
      <c r="D12" s="1"/>
      <c r="E12" s="1"/>
      <c r="F12" s="1"/>
      <c r="G12" s="4"/>
      <c r="H12" s="4"/>
      <c r="I12" s="1"/>
      <c r="N12" s="23"/>
      <c r="O12" s="23"/>
    </row>
    <row r="13" spans="1:17" ht="12" x14ac:dyDescent="0.2">
      <c r="B13" s="187" t="s">
        <v>9</v>
      </c>
      <c r="C13" s="187" t="s">
        <v>10</v>
      </c>
      <c r="D13" s="187" t="s">
        <v>11</v>
      </c>
      <c r="E13" s="188" t="s">
        <v>12</v>
      </c>
      <c r="F13" s="188" t="s">
        <v>13</v>
      </c>
      <c r="G13" s="63" t="s">
        <v>14</v>
      </c>
      <c r="H13" s="63"/>
      <c r="I13" s="64"/>
      <c r="J13" s="63" t="s">
        <v>183</v>
      </c>
      <c r="K13" s="63"/>
      <c r="L13" s="64"/>
      <c r="M13" s="63" t="s">
        <v>15</v>
      </c>
      <c r="N13" s="63"/>
      <c r="O13" s="64"/>
    </row>
    <row r="14" spans="1:17" ht="12" x14ac:dyDescent="0.2">
      <c r="B14" s="187"/>
      <c r="C14" s="187"/>
      <c r="D14" s="187"/>
      <c r="E14" s="188"/>
      <c r="F14" s="188"/>
      <c r="G14" s="70" t="s">
        <v>12</v>
      </c>
      <c r="H14" s="70" t="s">
        <v>16</v>
      </c>
      <c r="I14" s="71" t="s">
        <v>17</v>
      </c>
      <c r="J14" s="70" t="s">
        <v>12</v>
      </c>
      <c r="K14" s="70" t="s">
        <v>16</v>
      </c>
      <c r="L14" s="71" t="s">
        <v>17</v>
      </c>
      <c r="M14" s="70" t="s">
        <v>12</v>
      </c>
      <c r="N14" s="70" t="s">
        <v>16</v>
      </c>
      <c r="O14" s="71" t="s">
        <v>17</v>
      </c>
    </row>
    <row r="15" spans="1:17" ht="12.75" x14ac:dyDescent="0.2">
      <c r="B15" s="65"/>
      <c r="C15" s="65"/>
      <c r="D15" s="47"/>
      <c r="E15" s="66"/>
      <c r="F15" s="66"/>
      <c r="G15" s="67"/>
      <c r="H15" s="67"/>
      <c r="I15" s="68"/>
      <c r="J15" s="67"/>
      <c r="K15" s="69"/>
      <c r="L15" s="68"/>
      <c r="M15" s="67"/>
      <c r="N15" s="67"/>
      <c r="O15" s="68"/>
    </row>
    <row r="16" spans="1:17" ht="12.75" customHeight="1" x14ac:dyDescent="0.2">
      <c r="B16" s="48">
        <v>1</v>
      </c>
      <c r="C16" s="49" t="s">
        <v>37</v>
      </c>
      <c r="D16" s="47"/>
      <c r="E16" s="50"/>
      <c r="F16" s="51"/>
      <c r="G16" s="52"/>
      <c r="H16" s="53">
        <f>G16*F16</f>
        <v>0</v>
      </c>
      <c r="I16" s="54"/>
      <c r="J16" s="52"/>
      <c r="K16" s="55"/>
      <c r="L16" s="56">
        <f t="shared" ref="L16:L79" si="0">IF(J16&gt;0,K16/(E16*F16),J16)</f>
        <v>0</v>
      </c>
      <c r="M16" s="53">
        <f t="shared" ref="M16:N64" si="1">J16+G16</f>
        <v>0</v>
      </c>
      <c r="N16" s="52"/>
      <c r="O16" s="56">
        <f t="shared" ref="O16:O87" si="2">IF(M16&gt;0,N16/(E16*F16),M16)</f>
        <v>0</v>
      </c>
      <c r="Q16" s="6">
        <f t="shared" ref="Q16:Q79" si="3">E16*F16</f>
        <v>0</v>
      </c>
    </row>
    <row r="17" spans="2:19" ht="22.5" x14ac:dyDescent="0.2">
      <c r="B17" s="57" t="s">
        <v>24</v>
      </c>
      <c r="C17" s="60" t="s">
        <v>60</v>
      </c>
      <c r="D17" s="47" t="s">
        <v>23</v>
      </c>
      <c r="E17" s="58">
        <v>17000</v>
      </c>
      <c r="F17" s="51">
        <v>0.35</v>
      </c>
      <c r="G17" s="58"/>
      <c r="H17" s="53">
        <f>G17*F17</f>
        <v>0</v>
      </c>
      <c r="I17" s="56">
        <f>IF(G17&gt;0,H17/(E17*F17),G17)</f>
        <v>0</v>
      </c>
      <c r="J17" s="58">
        <v>17000</v>
      </c>
      <c r="K17" s="59">
        <f t="shared" ref="K17:K90" si="4">J17*F17</f>
        <v>5950</v>
      </c>
      <c r="L17" s="56">
        <f t="shared" si="0"/>
        <v>1</v>
      </c>
      <c r="M17" s="53">
        <f t="shared" si="1"/>
        <v>17000</v>
      </c>
      <c r="N17" s="53">
        <f t="shared" si="1"/>
        <v>5950</v>
      </c>
      <c r="O17" s="56">
        <f t="shared" si="2"/>
        <v>1</v>
      </c>
      <c r="Q17" s="6">
        <f t="shared" si="3"/>
        <v>5950</v>
      </c>
    </row>
    <row r="18" spans="2:19" ht="23.25" customHeight="1" x14ac:dyDescent="0.2">
      <c r="B18" s="57" t="s">
        <v>25</v>
      </c>
      <c r="C18" s="60" t="s">
        <v>61</v>
      </c>
      <c r="D18" s="47" t="s">
        <v>23</v>
      </c>
      <c r="E18" s="58">
        <v>5000</v>
      </c>
      <c r="F18" s="51">
        <v>1.47</v>
      </c>
      <c r="G18" s="58"/>
      <c r="H18" s="53">
        <f t="shared" ref="H18:H81" si="5">G18*F18</f>
        <v>0</v>
      </c>
      <c r="I18" s="56">
        <f t="shared" ref="I18:I81" si="6">IF(G18&gt;0,H18/(E18*F18),G18)</f>
        <v>0</v>
      </c>
      <c r="J18" s="58">
        <v>5000</v>
      </c>
      <c r="K18" s="59">
        <f t="shared" si="4"/>
        <v>7350</v>
      </c>
      <c r="L18" s="56">
        <f t="shared" si="0"/>
        <v>1</v>
      </c>
      <c r="M18" s="53">
        <f t="shared" si="1"/>
        <v>5000</v>
      </c>
      <c r="N18" s="53">
        <f t="shared" si="1"/>
        <v>7350</v>
      </c>
      <c r="O18" s="56">
        <f t="shared" si="2"/>
        <v>1</v>
      </c>
      <c r="Q18" s="6">
        <f t="shared" si="3"/>
        <v>7350</v>
      </c>
    </row>
    <row r="19" spans="2:19" ht="22.5" x14ac:dyDescent="0.2">
      <c r="B19" s="57" t="s">
        <v>46</v>
      </c>
      <c r="C19" s="60" t="s">
        <v>38</v>
      </c>
      <c r="D19" s="47" t="s">
        <v>23</v>
      </c>
      <c r="E19" s="58">
        <v>10545.987999999999</v>
      </c>
      <c r="F19" s="51">
        <v>7.11</v>
      </c>
      <c r="G19" s="58"/>
      <c r="H19" s="53">
        <f t="shared" si="5"/>
        <v>0</v>
      </c>
      <c r="I19" s="56">
        <f t="shared" si="6"/>
        <v>0</v>
      </c>
      <c r="J19" s="58">
        <v>10545.99</v>
      </c>
      <c r="K19" s="59">
        <f t="shared" si="4"/>
        <v>74981.988899999997</v>
      </c>
      <c r="L19" s="56">
        <f t="shared" si="0"/>
        <v>1.000000189645579</v>
      </c>
      <c r="M19" s="53">
        <f t="shared" si="1"/>
        <v>10545.99</v>
      </c>
      <c r="N19" s="53">
        <f t="shared" si="1"/>
        <v>74981.988899999997</v>
      </c>
      <c r="O19" s="56">
        <f t="shared" si="2"/>
        <v>1.000000189645579</v>
      </c>
      <c r="Q19" s="6">
        <f t="shared" si="3"/>
        <v>74981.974679999999</v>
      </c>
    </row>
    <row r="20" spans="2:19" ht="22.5" x14ac:dyDescent="0.2">
      <c r="B20" s="57" t="s">
        <v>47</v>
      </c>
      <c r="C20" s="60" t="s">
        <v>62</v>
      </c>
      <c r="D20" s="47" t="s">
        <v>23</v>
      </c>
      <c r="E20" s="58">
        <v>9466.6350000000002</v>
      </c>
      <c r="F20" s="51">
        <v>7.92</v>
      </c>
      <c r="G20" s="58"/>
      <c r="H20" s="53">
        <f t="shared" si="5"/>
        <v>0</v>
      </c>
      <c r="I20" s="56">
        <f t="shared" si="6"/>
        <v>0</v>
      </c>
      <c r="J20" s="58">
        <v>9466.64</v>
      </c>
      <c r="K20" s="59">
        <f t="shared" si="4"/>
        <v>74975.788799999995</v>
      </c>
      <c r="L20" s="56">
        <f t="shared" si="0"/>
        <v>1.0000005281707807</v>
      </c>
      <c r="M20" s="53">
        <f t="shared" si="1"/>
        <v>9466.64</v>
      </c>
      <c r="N20" s="53">
        <f t="shared" si="1"/>
        <v>74975.788799999995</v>
      </c>
      <c r="O20" s="56">
        <f t="shared" si="2"/>
        <v>1.0000005281707807</v>
      </c>
      <c r="Q20" s="6">
        <f t="shared" si="3"/>
        <v>74975.749200000006</v>
      </c>
    </row>
    <row r="21" spans="2:19" ht="22.5" x14ac:dyDescent="0.2">
      <c r="B21" s="57" t="s">
        <v>53</v>
      </c>
      <c r="C21" s="60" t="s">
        <v>63</v>
      </c>
      <c r="D21" s="47" t="s">
        <v>23</v>
      </c>
      <c r="E21" s="58">
        <v>16389.114000000001</v>
      </c>
      <c r="F21" s="51">
        <v>14.98</v>
      </c>
      <c r="G21" s="58"/>
      <c r="H21" s="53">
        <f t="shared" si="5"/>
        <v>0</v>
      </c>
      <c r="I21" s="56">
        <f t="shared" si="6"/>
        <v>0</v>
      </c>
      <c r="J21" s="58">
        <v>16389.11</v>
      </c>
      <c r="K21" s="59">
        <f t="shared" si="4"/>
        <v>245508.86780000001</v>
      </c>
      <c r="L21" s="56">
        <f t="shared" si="0"/>
        <v>0.99999975593555568</v>
      </c>
      <c r="M21" s="53">
        <f t="shared" si="1"/>
        <v>16389.11</v>
      </c>
      <c r="N21" s="53">
        <f t="shared" si="1"/>
        <v>245508.86780000001</v>
      </c>
      <c r="O21" s="56">
        <f t="shared" si="2"/>
        <v>0.99999975593555568</v>
      </c>
      <c r="Q21" s="6">
        <f t="shared" si="3"/>
        <v>245508.92772000004</v>
      </c>
      <c r="S21" s="83">
        <f>SUM(K26:K49)</f>
        <v>1333985.9713900001</v>
      </c>
    </row>
    <row r="22" spans="2:19" ht="22.5" x14ac:dyDescent="0.2">
      <c r="B22" s="57" t="s">
        <v>54</v>
      </c>
      <c r="C22" s="60" t="s">
        <v>64</v>
      </c>
      <c r="D22" s="47" t="s">
        <v>23</v>
      </c>
      <c r="E22" s="58">
        <v>426.54</v>
      </c>
      <c r="F22" s="51">
        <v>11.62</v>
      </c>
      <c r="G22" s="58"/>
      <c r="H22" s="53">
        <f t="shared" si="5"/>
        <v>0</v>
      </c>
      <c r="I22" s="56">
        <f t="shared" si="6"/>
        <v>0</v>
      </c>
      <c r="J22" s="58">
        <v>426.54</v>
      </c>
      <c r="K22" s="59">
        <f t="shared" si="4"/>
        <v>4956.3948</v>
      </c>
      <c r="L22" s="56">
        <f t="shared" si="0"/>
        <v>1</v>
      </c>
      <c r="M22" s="53">
        <f t="shared" si="1"/>
        <v>426.54</v>
      </c>
      <c r="N22" s="53">
        <f t="shared" si="1"/>
        <v>4956.3948</v>
      </c>
      <c r="O22" s="56">
        <f t="shared" si="2"/>
        <v>1</v>
      </c>
      <c r="Q22" s="6">
        <f t="shared" si="3"/>
        <v>4956.3948</v>
      </c>
    </row>
    <row r="23" spans="2:19" ht="22.5" x14ac:dyDescent="0.2">
      <c r="B23" s="57" t="s">
        <v>55</v>
      </c>
      <c r="C23" s="60" t="s">
        <v>65</v>
      </c>
      <c r="D23" s="47" t="s">
        <v>23</v>
      </c>
      <c r="E23" s="58">
        <v>1438.0060000000001</v>
      </c>
      <c r="F23" s="51">
        <v>13.22</v>
      </c>
      <c r="G23" s="58"/>
      <c r="H23" s="53">
        <f t="shared" si="5"/>
        <v>0</v>
      </c>
      <c r="I23" s="56">
        <f t="shared" si="6"/>
        <v>0</v>
      </c>
      <c r="J23" s="58">
        <v>1438.01</v>
      </c>
      <c r="K23" s="59">
        <f t="shared" si="4"/>
        <v>19010.492200000001</v>
      </c>
      <c r="L23" s="56">
        <f t="shared" si="0"/>
        <v>1.000002781629562</v>
      </c>
      <c r="M23" s="53">
        <f t="shared" si="1"/>
        <v>1438.01</v>
      </c>
      <c r="N23" s="53">
        <f t="shared" si="1"/>
        <v>19010.492200000001</v>
      </c>
      <c r="O23" s="56">
        <f t="shared" si="2"/>
        <v>1.000002781629562</v>
      </c>
      <c r="Q23" s="6">
        <f t="shared" si="3"/>
        <v>19010.439320000001</v>
      </c>
    </row>
    <row r="24" spans="2:19" ht="22.5" x14ac:dyDescent="0.2">
      <c r="B24" s="57" t="s">
        <v>56</v>
      </c>
      <c r="C24" s="60" t="s">
        <v>66</v>
      </c>
      <c r="D24" s="47" t="s">
        <v>23</v>
      </c>
      <c r="E24" s="58">
        <v>5986.3649999999998</v>
      </c>
      <c r="F24" s="51">
        <v>19.47</v>
      </c>
      <c r="G24" s="58"/>
      <c r="H24" s="53">
        <f t="shared" si="5"/>
        <v>0</v>
      </c>
      <c r="I24" s="56">
        <f t="shared" si="6"/>
        <v>0</v>
      </c>
      <c r="J24" s="58">
        <v>5986.37</v>
      </c>
      <c r="K24" s="59">
        <f t="shared" si="4"/>
        <v>116554.62389999999</v>
      </c>
      <c r="L24" s="56">
        <f t="shared" si="0"/>
        <v>1.0000008352313967</v>
      </c>
      <c r="M24" s="53">
        <f t="shared" si="1"/>
        <v>5986.37</v>
      </c>
      <c r="N24" s="53">
        <f t="shared" si="1"/>
        <v>116554.62389999999</v>
      </c>
      <c r="O24" s="56">
        <f t="shared" si="2"/>
        <v>1.0000008352313967</v>
      </c>
      <c r="Q24" s="6">
        <f t="shared" si="3"/>
        <v>116554.52655</v>
      </c>
    </row>
    <row r="25" spans="2:19" ht="22.5" x14ac:dyDescent="0.2">
      <c r="B25" s="57" t="s">
        <v>57</v>
      </c>
      <c r="C25" s="60" t="s">
        <v>67</v>
      </c>
      <c r="D25" s="47" t="s">
        <v>23</v>
      </c>
      <c r="E25" s="58">
        <v>420.07900000000001</v>
      </c>
      <c r="F25" s="51">
        <v>42.86</v>
      </c>
      <c r="G25" s="58"/>
      <c r="H25" s="53">
        <f t="shared" si="5"/>
        <v>0</v>
      </c>
      <c r="I25" s="56">
        <f t="shared" si="6"/>
        <v>0</v>
      </c>
      <c r="J25" s="58">
        <v>463.08</v>
      </c>
      <c r="K25" s="59">
        <f t="shared" si="4"/>
        <v>19847.608799999998</v>
      </c>
      <c r="L25" s="56">
        <f t="shared" si="0"/>
        <v>1.1023640791374953</v>
      </c>
      <c r="M25" s="53">
        <f t="shared" si="1"/>
        <v>463.08</v>
      </c>
      <c r="N25" s="53">
        <f t="shared" si="1"/>
        <v>19847.608799999998</v>
      </c>
      <c r="O25" s="56">
        <f t="shared" si="2"/>
        <v>1.1023640791374953</v>
      </c>
      <c r="Q25" s="6">
        <f t="shared" si="3"/>
        <v>18004.585940000001</v>
      </c>
    </row>
    <row r="26" spans="2:19" x14ac:dyDescent="0.2">
      <c r="B26" s="57" t="s">
        <v>58</v>
      </c>
      <c r="C26" s="60" t="s">
        <v>68</v>
      </c>
      <c r="D26" s="47" t="s">
        <v>23</v>
      </c>
      <c r="E26" s="58">
        <v>11383.492</v>
      </c>
      <c r="F26" s="51">
        <v>2.87</v>
      </c>
      <c r="G26" s="58"/>
      <c r="H26" s="53">
        <f t="shared" si="5"/>
        <v>0</v>
      </c>
      <c r="I26" s="56">
        <f t="shared" si="6"/>
        <v>0</v>
      </c>
      <c r="J26" s="58">
        <v>11383.49</v>
      </c>
      <c r="K26" s="59">
        <f t="shared" si="4"/>
        <v>32670.616300000002</v>
      </c>
      <c r="L26" s="56">
        <f t="shared" si="0"/>
        <v>0.99999982430698764</v>
      </c>
      <c r="M26" s="53">
        <f t="shared" si="1"/>
        <v>11383.49</v>
      </c>
      <c r="N26" s="53">
        <f t="shared" si="1"/>
        <v>32670.616300000002</v>
      </c>
      <c r="O26" s="56">
        <f t="shared" si="2"/>
        <v>0.99999982430698764</v>
      </c>
      <c r="Q26" s="6">
        <f t="shared" si="3"/>
        <v>32670.622040000002</v>
      </c>
    </row>
    <row r="27" spans="2:19" x14ac:dyDescent="0.2">
      <c r="B27" s="57" t="s">
        <v>59</v>
      </c>
      <c r="C27" s="60" t="s">
        <v>69</v>
      </c>
      <c r="D27" s="47" t="s">
        <v>23</v>
      </c>
      <c r="E27" s="58">
        <v>4878.6390000000001</v>
      </c>
      <c r="F27" s="51">
        <v>3.53</v>
      </c>
      <c r="G27" s="58"/>
      <c r="H27" s="53">
        <f t="shared" si="5"/>
        <v>0</v>
      </c>
      <c r="I27" s="56">
        <f t="shared" si="6"/>
        <v>0</v>
      </c>
      <c r="J27" s="58">
        <v>4878.6400000000003</v>
      </c>
      <c r="K27" s="59">
        <f t="shared" si="4"/>
        <v>17221.599200000001</v>
      </c>
      <c r="L27" s="56">
        <f t="shared" si="0"/>
        <v>1.000000204975199</v>
      </c>
      <c r="M27" s="53">
        <f t="shared" si="1"/>
        <v>4878.6400000000003</v>
      </c>
      <c r="N27" s="53">
        <f t="shared" si="1"/>
        <v>17221.599200000001</v>
      </c>
      <c r="O27" s="56">
        <f t="shared" si="2"/>
        <v>1.000000204975199</v>
      </c>
      <c r="Q27" s="6">
        <f t="shared" si="3"/>
        <v>17221.595669999999</v>
      </c>
    </row>
    <row r="28" spans="2:19" s="25" customFormat="1" ht="12" x14ac:dyDescent="0.2">
      <c r="B28" s="57"/>
      <c r="C28" s="60"/>
      <c r="D28" s="47"/>
      <c r="E28" s="58"/>
      <c r="F28" s="51"/>
      <c r="G28" s="58"/>
      <c r="H28" s="53">
        <f t="shared" si="5"/>
        <v>0</v>
      </c>
      <c r="I28" s="56">
        <f t="shared" si="6"/>
        <v>0</v>
      </c>
      <c r="J28" s="58"/>
      <c r="K28" s="59">
        <f t="shared" si="4"/>
        <v>0</v>
      </c>
      <c r="L28" s="56">
        <f t="shared" si="0"/>
        <v>0</v>
      </c>
      <c r="M28" s="53">
        <f t="shared" si="1"/>
        <v>0</v>
      </c>
      <c r="N28" s="53">
        <f t="shared" si="1"/>
        <v>0</v>
      </c>
      <c r="O28" s="56">
        <f t="shared" si="2"/>
        <v>0</v>
      </c>
      <c r="Q28" s="6">
        <f t="shared" si="3"/>
        <v>0</v>
      </c>
      <c r="S28" s="24"/>
    </row>
    <row r="29" spans="2:19" s="25" customFormat="1" ht="12" x14ac:dyDescent="0.2">
      <c r="B29" s="48">
        <v>2</v>
      </c>
      <c r="C29" s="49" t="s">
        <v>70</v>
      </c>
      <c r="D29" s="47"/>
      <c r="E29" s="58"/>
      <c r="F29" s="51"/>
      <c r="G29" s="58"/>
      <c r="H29" s="53">
        <f t="shared" si="5"/>
        <v>0</v>
      </c>
      <c r="I29" s="56">
        <f t="shared" si="6"/>
        <v>0</v>
      </c>
      <c r="J29" s="58"/>
      <c r="K29" s="59">
        <f t="shared" si="4"/>
        <v>0</v>
      </c>
      <c r="L29" s="56">
        <f t="shared" si="0"/>
        <v>0</v>
      </c>
      <c r="M29" s="53">
        <f t="shared" si="1"/>
        <v>0</v>
      </c>
      <c r="N29" s="53">
        <f t="shared" si="1"/>
        <v>0</v>
      </c>
      <c r="O29" s="56">
        <f t="shared" si="2"/>
        <v>0</v>
      </c>
      <c r="Q29" s="6">
        <f t="shared" si="3"/>
        <v>0</v>
      </c>
      <c r="S29" s="24"/>
    </row>
    <row r="30" spans="2:19" s="25" customFormat="1" ht="22.5" x14ac:dyDescent="0.2">
      <c r="B30" s="86" t="s">
        <v>26</v>
      </c>
      <c r="C30" s="60" t="s">
        <v>78</v>
      </c>
      <c r="D30" s="47" t="s">
        <v>23</v>
      </c>
      <c r="E30" s="58">
        <v>2040</v>
      </c>
      <c r="F30" s="51">
        <v>11.38</v>
      </c>
      <c r="G30" s="58"/>
      <c r="H30" s="53">
        <f t="shared" si="5"/>
        <v>0</v>
      </c>
      <c r="I30" s="56">
        <f t="shared" si="6"/>
        <v>0</v>
      </c>
      <c r="J30" s="58">
        <v>2040</v>
      </c>
      <c r="K30" s="59">
        <f t="shared" si="4"/>
        <v>23215.200000000001</v>
      </c>
      <c r="L30" s="56">
        <f t="shared" si="0"/>
        <v>1</v>
      </c>
      <c r="M30" s="53">
        <f t="shared" si="1"/>
        <v>2040</v>
      </c>
      <c r="N30" s="53">
        <f t="shared" si="1"/>
        <v>23215.200000000001</v>
      </c>
      <c r="O30" s="56">
        <f t="shared" si="2"/>
        <v>1</v>
      </c>
      <c r="Q30" s="6">
        <f t="shared" si="3"/>
        <v>23215.200000000001</v>
      </c>
      <c r="R30" s="6">
        <f>F30*G30</f>
        <v>0</v>
      </c>
      <c r="S30" s="24"/>
    </row>
    <row r="31" spans="2:19" s="25" customFormat="1" ht="22.5" x14ac:dyDescent="0.2">
      <c r="B31" s="86" t="s">
        <v>27</v>
      </c>
      <c r="C31" s="60" t="s">
        <v>79</v>
      </c>
      <c r="D31" s="47" t="s">
        <v>23</v>
      </c>
      <c r="E31" s="58">
        <v>751.06</v>
      </c>
      <c r="F31" s="51">
        <v>27.5</v>
      </c>
      <c r="G31" s="58"/>
      <c r="H31" s="53">
        <f t="shared" si="5"/>
        <v>0</v>
      </c>
      <c r="I31" s="56">
        <f t="shared" si="6"/>
        <v>0</v>
      </c>
      <c r="J31" s="58">
        <v>751.06</v>
      </c>
      <c r="K31" s="59">
        <f t="shared" si="4"/>
        <v>20654.149999999998</v>
      </c>
      <c r="L31" s="56">
        <f t="shared" si="0"/>
        <v>1</v>
      </c>
      <c r="M31" s="53">
        <f t="shared" si="1"/>
        <v>751.06</v>
      </c>
      <c r="N31" s="53">
        <f t="shared" si="1"/>
        <v>20654.149999999998</v>
      </c>
      <c r="O31" s="56">
        <f t="shared" si="2"/>
        <v>1</v>
      </c>
      <c r="Q31" s="6">
        <f t="shared" si="3"/>
        <v>20654.149999999998</v>
      </c>
      <c r="S31" s="24"/>
    </row>
    <row r="32" spans="2:19" s="25" customFormat="1" ht="22.5" x14ac:dyDescent="0.2">
      <c r="B32" s="86" t="s">
        <v>48</v>
      </c>
      <c r="C32" s="60" t="s">
        <v>80</v>
      </c>
      <c r="D32" s="47" t="s">
        <v>81</v>
      </c>
      <c r="E32" s="58">
        <v>271.8</v>
      </c>
      <c r="F32" s="51">
        <v>203.46</v>
      </c>
      <c r="G32" s="58"/>
      <c r="H32" s="53">
        <f t="shared" si="5"/>
        <v>0</v>
      </c>
      <c r="I32" s="56">
        <f t="shared" si="6"/>
        <v>0</v>
      </c>
      <c r="J32" s="58">
        <v>271.8</v>
      </c>
      <c r="K32" s="59">
        <f t="shared" si="4"/>
        <v>55300.428000000007</v>
      </c>
      <c r="L32" s="56">
        <f t="shared" si="0"/>
        <v>1</v>
      </c>
      <c r="M32" s="53">
        <f t="shared" si="1"/>
        <v>271.8</v>
      </c>
      <c r="N32" s="53">
        <f t="shared" si="1"/>
        <v>55300.428000000007</v>
      </c>
      <c r="O32" s="56">
        <f t="shared" si="2"/>
        <v>1</v>
      </c>
      <c r="Q32" s="6">
        <f t="shared" si="3"/>
        <v>55300.428000000007</v>
      </c>
      <c r="S32" s="24"/>
    </row>
    <row r="33" spans="2:19" s="25" customFormat="1" ht="22.5" x14ac:dyDescent="0.2">
      <c r="B33" s="86" t="s">
        <v>71</v>
      </c>
      <c r="C33" s="60" t="s">
        <v>82</v>
      </c>
      <c r="D33" s="47" t="s">
        <v>18</v>
      </c>
      <c r="E33" s="58">
        <v>75</v>
      </c>
      <c r="F33" s="51">
        <v>396.51</v>
      </c>
      <c r="G33" s="58"/>
      <c r="H33" s="53">
        <f t="shared" si="5"/>
        <v>0</v>
      </c>
      <c r="I33" s="56">
        <f t="shared" si="6"/>
        <v>0</v>
      </c>
      <c r="J33" s="58">
        <f>54.5+12+8.5</f>
        <v>75</v>
      </c>
      <c r="K33" s="59">
        <f t="shared" si="4"/>
        <v>29738.25</v>
      </c>
      <c r="L33" s="56">
        <f t="shared" si="0"/>
        <v>1</v>
      </c>
      <c r="M33" s="53">
        <f t="shared" si="1"/>
        <v>75</v>
      </c>
      <c r="N33" s="53">
        <f t="shared" si="1"/>
        <v>29738.25</v>
      </c>
      <c r="O33" s="56">
        <f t="shared" si="2"/>
        <v>1</v>
      </c>
      <c r="Q33" s="6">
        <f t="shared" si="3"/>
        <v>29738.25</v>
      </c>
      <c r="S33" s="24"/>
    </row>
    <row r="34" spans="2:19" s="25" customFormat="1" ht="22.5" x14ac:dyDescent="0.2">
      <c r="B34" s="86" t="s">
        <v>72</v>
      </c>
      <c r="C34" s="60" t="s">
        <v>83</v>
      </c>
      <c r="D34" s="47" t="s">
        <v>18</v>
      </c>
      <c r="E34" s="58">
        <v>25</v>
      </c>
      <c r="F34" s="51">
        <v>291.01</v>
      </c>
      <c r="G34" s="58"/>
      <c r="H34" s="53">
        <f t="shared" si="5"/>
        <v>0</v>
      </c>
      <c r="I34" s="56">
        <f t="shared" si="6"/>
        <v>0</v>
      </c>
      <c r="J34" s="58">
        <v>25</v>
      </c>
      <c r="K34" s="59">
        <f t="shared" si="4"/>
        <v>7275.25</v>
      </c>
      <c r="L34" s="56">
        <f t="shared" si="0"/>
        <v>1</v>
      </c>
      <c r="M34" s="53">
        <f t="shared" si="1"/>
        <v>25</v>
      </c>
      <c r="N34" s="53">
        <f t="shared" si="1"/>
        <v>7275.25</v>
      </c>
      <c r="O34" s="56">
        <f t="shared" si="2"/>
        <v>1</v>
      </c>
      <c r="Q34" s="6">
        <f t="shared" si="3"/>
        <v>7275.25</v>
      </c>
    </row>
    <row r="35" spans="2:19" s="25" customFormat="1" ht="22.5" x14ac:dyDescent="0.2">
      <c r="B35" s="87" t="s">
        <v>73</v>
      </c>
      <c r="C35" s="76" t="s">
        <v>84</v>
      </c>
      <c r="D35" s="77" t="s">
        <v>18</v>
      </c>
      <c r="E35" s="78">
        <v>58</v>
      </c>
      <c r="F35" s="79">
        <v>377.59</v>
      </c>
      <c r="G35" s="78"/>
      <c r="H35" s="80">
        <f t="shared" si="5"/>
        <v>0</v>
      </c>
      <c r="I35" s="81">
        <f t="shared" si="6"/>
        <v>0</v>
      </c>
      <c r="J35" s="78">
        <v>58</v>
      </c>
      <c r="K35" s="82">
        <f t="shared" si="4"/>
        <v>21900.219999999998</v>
      </c>
      <c r="L35" s="81">
        <f t="shared" si="0"/>
        <v>1</v>
      </c>
      <c r="M35" s="80">
        <f t="shared" si="1"/>
        <v>58</v>
      </c>
      <c r="N35" s="80">
        <f t="shared" si="1"/>
        <v>21900.219999999998</v>
      </c>
      <c r="O35" s="81">
        <f t="shared" si="2"/>
        <v>1</v>
      </c>
      <c r="Q35" s="6">
        <f t="shared" si="3"/>
        <v>21900.219999999998</v>
      </c>
    </row>
    <row r="36" spans="2:19" s="25" customFormat="1" ht="22.5" x14ac:dyDescent="0.2">
      <c r="B36" s="86" t="s">
        <v>74</v>
      </c>
      <c r="C36" s="60" t="s">
        <v>85</v>
      </c>
      <c r="D36" s="47" t="s">
        <v>18</v>
      </c>
      <c r="E36" s="58">
        <v>40</v>
      </c>
      <c r="F36" s="51">
        <v>517.29</v>
      </c>
      <c r="G36" s="58"/>
      <c r="H36" s="53">
        <f t="shared" si="5"/>
        <v>0</v>
      </c>
      <c r="I36" s="56">
        <f t="shared" si="6"/>
        <v>0</v>
      </c>
      <c r="J36" s="58">
        <v>40</v>
      </c>
      <c r="K36" s="59">
        <f t="shared" si="4"/>
        <v>20691.599999999999</v>
      </c>
      <c r="L36" s="56">
        <f t="shared" si="0"/>
        <v>1</v>
      </c>
      <c r="M36" s="53">
        <f t="shared" si="1"/>
        <v>40</v>
      </c>
      <c r="N36" s="53">
        <f t="shared" si="1"/>
        <v>20691.599999999999</v>
      </c>
      <c r="O36" s="56">
        <f t="shared" si="2"/>
        <v>1</v>
      </c>
      <c r="Q36" s="6">
        <f t="shared" si="3"/>
        <v>20691.599999999999</v>
      </c>
    </row>
    <row r="37" spans="2:19" s="25" customFormat="1" ht="12" x14ac:dyDescent="0.2">
      <c r="B37" s="86" t="s">
        <v>75</v>
      </c>
      <c r="C37" s="60" t="s">
        <v>86</v>
      </c>
      <c r="D37" s="47" t="s">
        <v>18</v>
      </c>
      <c r="E37" s="58">
        <v>271.8</v>
      </c>
      <c r="F37" s="51">
        <v>121.46</v>
      </c>
      <c r="G37" s="58"/>
      <c r="H37" s="53">
        <f t="shared" si="5"/>
        <v>0</v>
      </c>
      <c r="I37" s="56">
        <f t="shared" si="6"/>
        <v>0</v>
      </c>
      <c r="J37" s="58">
        <v>271.8</v>
      </c>
      <c r="K37" s="59">
        <f t="shared" si="4"/>
        <v>33012.828000000001</v>
      </c>
      <c r="L37" s="56">
        <f t="shared" si="0"/>
        <v>1</v>
      </c>
      <c r="M37" s="53">
        <f t="shared" si="1"/>
        <v>271.8</v>
      </c>
      <c r="N37" s="53">
        <f t="shared" si="1"/>
        <v>33012.828000000001</v>
      </c>
      <c r="O37" s="56">
        <f t="shared" si="2"/>
        <v>1</v>
      </c>
      <c r="Q37" s="6">
        <f t="shared" si="3"/>
        <v>33012.828000000001</v>
      </c>
    </row>
    <row r="38" spans="2:19" s="25" customFormat="1" ht="12" x14ac:dyDescent="0.2">
      <c r="B38" s="86" t="s">
        <v>76</v>
      </c>
      <c r="C38" s="60" t="s">
        <v>87</v>
      </c>
      <c r="D38" s="47" t="s">
        <v>18</v>
      </c>
      <c r="E38" s="58">
        <v>100</v>
      </c>
      <c r="F38" s="51">
        <v>184.86</v>
      </c>
      <c r="G38" s="58"/>
      <c r="H38" s="53">
        <f t="shared" si="5"/>
        <v>0</v>
      </c>
      <c r="I38" s="56">
        <f t="shared" si="6"/>
        <v>0</v>
      </c>
      <c r="J38" s="58">
        <f>78.5+21.5</f>
        <v>100</v>
      </c>
      <c r="K38" s="59">
        <f t="shared" si="4"/>
        <v>18486</v>
      </c>
      <c r="L38" s="56">
        <f t="shared" si="0"/>
        <v>1</v>
      </c>
      <c r="M38" s="53">
        <f t="shared" si="1"/>
        <v>100</v>
      </c>
      <c r="N38" s="53">
        <f t="shared" si="1"/>
        <v>18486</v>
      </c>
      <c r="O38" s="56">
        <f t="shared" si="2"/>
        <v>1</v>
      </c>
      <c r="Q38" s="6">
        <f t="shared" si="3"/>
        <v>18486</v>
      </c>
    </row>
    <row r="39" spans="2:19" s="25" customFormat="1" ht="12" x14ac:dyDescent="0.2">
      <c r="B39" s="86" t="s">
        <v>77</v>
      </c>
      <c r="C39" s="60" t="s">
        <v>88</v>
      </c>
      <c r="D39" s="47" t="s">
        <v>18</v>
      </c>
      <c r="E39" s="58">
        <v>58</v>
      </c>
      <c r="F39" s="51">
        <v>260.52999999999997</v>
      </c>
      <c r="G39" s="58"/>
      <c r="H39" s="53">
        <f t="shared" si="5"/>
        <v>0</v>
      </c>
      <c r="I39" s="56">
        <f t="shared" si="6"/>
        <v>0</v>
      </c>
      <c r="J39" s="58">
        <v>58</v>
      </c>
      <c r="K39" s="59">
        <f t="shared" si="4"/>
        <v>15110.739999999998</v>
      </c>
      <c r="L39" s="56">
        <f t="shared" si="0"/>
        <v>1</v>
      </c>
      <c r="M39" s="53">
        <f t="shared" si="1"/>
        <v>58</v>
      </c>
      <c r="N39" s="53">
        <f t="shared" si="1"/>
        <v>15110.739999999998</v>
      </c>
      <c r="O39" s="56">
        <f t="shared" si="2"/>
        <v>1</v>
      </c>
      <c r="Q39" s="6">
        <f t="shared" si="3"/>
        <v>15110.739999999998</v>
      </c>
    </row>
    <row r="40" spans="2:19" s="25" customFormat="1" ht="12" x14ac:dyDescent="0.2">
      <c r="B40" s="86" t="s">
        <v>89</v>
      </c>
      <c r="C40" s="60" t="s">
        <v>104</v>
      </c>
      <c r="D40" s="47" t="s">
        <v>18</v>
      </c>
      <c r="E40" s="58">
        <v>40</v>
      </c>
      <c r="F40" s="51">
        <v>346.92</v>
      </c>
      <c r="G40" s="58"/>
      <c r="H40" s="53">
        <f t="shared" si="5"/>
        <v>0</v>
      </c>
      <c r="I40" s="56">
        <f t="shared" si="6"/>
        <v>0</v>
      </c>
      <c r="J40" s="58">
        <v>40</v>
      </c>
      <c r="K40" s="59">
        <f t="shared" si="4"/>
        <v>13876.800000000001</v>
      </c>
      <c r="L40" s="56">
        <f t="shared" si="0"/>
        <v>1</v>
      </c>
      <c r="M40" s="53">
        <f t="shared" si="1"/>
        <v>40</v>
      </c>
      <c r="N40" s="53">
        <f t="shared" si="1"/>
        <v>13876.800000000001</v>
      </c>
      <c r="O40" s="56">
        <f t="shared" si="2"/>
        <v>1</v>
      </c>
      <c r="Q40" s="6">
        <f t="shared" si="3"/>
        <v>13876.800000000001</v>
      </c>
    </row>
    <row r="41" spans="2:19" s="25" customFormat="1" ht="12" x14ac:dyDescent="0.2">
      <c r="B41" s="86" t="s">
        <v>90</v>
      </c>
      <c r="C41" s="60" t="s">
        <v>105</v>
      </c>
      <c r="D41" s="47" t="s">
        <v>106</v>
      </c>
      <c r="E41" s="58">
        <v>18</v>
      </c>
      <c r="F41" s="51">
        <v>922.23</v>
      </c>
      <c r="G41" s="58"/>
      <c r="H41" s="53">
        <f t="shared" si="5"/>
        <v>0</v>
      </c>
      <c r="I41" s="56">
        <f t="shared" si="6"/>
        <v>0</v>
      </c>
      <c r="J41" s="58">
        <v>18</v>
      </c>
      <c r="K41" s="59">
        <f t="shared" si="4"/>
        <v>16600.14</v>
      </c>
      <c r="L41" s="56">
        <f t="shared" si="0"/>
        <v>1</v>
      </c>
      <c r="M41" s="53">
        <f t="shared" si="1"/>
        <v>18</v>
      </c>
      <c r="N41" s="53">
        <f t="shared" si="1"/>
        <v>16600.14</v>
      </c>
      <c r="O41" s="56">
        <f t="shared" si="2"/>
        <v>1</v>
      </c>
      <c r="Q41" s="6">
        <f t="shared" si="3"/>
        <v>16600.14</v>
      </c>
    </row>
    <row r="42" spans="2:19" s="25" customFormat="1" ht="12" x14ac:dyDescent="0.2">
      <c r="B42" s="86" t="s">
        <v>91</v>
      </c>
      <c r="C42" s="88" t="s">
        <v>107</v>
      </c>
      <c r="D42" s="47" t="s">
        <v>106</v>
      </c>
      <c r="E42" s="58">
        <v>8</v>
      </c>
      <c r="F42" s="51">
        <v>1522.5</v>
      </c>
      <c r="G42" s="58"/>
      <c r="H42" s="53">
        <f t="shared" si="5"/>
        <v>0</v>
      </c>
      <c r="I42" s="56">
        <f t="shared" si="6"/>
        <v>0</v>
      </c>
      <c r="J42" s="58">
        <v>8</v>
      </c>
      <c r="K42" s="59">
        <f t="shared" si="4"/>
        <v>12180</v>
      </c>
      <c r="L42" s="56">
        <f t="shared" si="0"/>
        <v>1</v>
      </c>
      <c r="M42" s="53">
        <f t="shared" si="1"/>
        <v>8</v>
      </c>
      <c r="N42" s="53">
        <f t="shared" si="1"/>
        <v>12180</v>
      </c>
      <c r="O42" s="56">
        <f t="shared" si="2"/>
        <v>1</v>
      </c>
      <c r="Q42" s="6">
        <f t="shared" si="3"/>
        <v>12180</v>
      </c>
    </row>
    <row r="43" spans="2:19" s="25" customFormat="1" ht="12" x14ac:dyDescent="0.2">
      <c r="B43" s="86" t="s">
        <v>92</v>
      </c>
      <c r="C43" s="60" t="s">
        <v>108</v>
      </c>
      <c r="D43" s="47" t="s">
        <v>106</v>
      </c>
      <c r="E43" s="58">
        <v>7</v>
      </c>
      <c r="F43" s="51">
        <v>2328.5100000000002</v>
      </c>
      <c r="G43" s="58"/>
      <c r="H43" s="53">
        <f t="shared" si="5"/>
        <v>0</v>
      </c>
      <c r="I43" s="56">
        <f t="shared" si="6"/>
        <v>0</v>
      </c>
      <c r="J43" s="58">
        <v>7</v>
      </c>
      <c r="K43" s="59">
        <f t="shared" si="4"/>
        <v>16299.570000000002</v>
      </c>
      <c r="L43" s="56">
        <f t="shared" si="0"/>
        <v>1</v>
      </c>
      <c r="M43" s="53">
        <f t="shared" si="1"/>
        <v>7</v>
      </c>
      <c r="N43" s="53">
        <f t="shared" si="1"/>
        <v>16299.570000000002</v>
      </c>
      <c r="O43" s="56">
        <f t="shared" si="2"/>
        <v>1</v>
      </c>
      <c r="Q43" s="6">
        <f t="shared" si="3"/>
        <v>16299.570000000002</v>
      </c>
    </row>
    <row r="44" spans="2:19" s="25" customFormat="1" ht="12" x14ac:dyDescent="0.2">
      <c r="B44" s="86" t="s">
        <v>93</v>
      </c>
      <c r="C44" s="60" t="s">
        <v>109</v>
      </c>
      <c r="D44" s="47" t="s">
        <v>106</v>
      </c>
      <c r="E44" s="58">
        <v>6</v>
      </c>
      <c r="F44" s="51">
        <v>3341.28</v>
      </c>
      <c r="G44" s="58"/>
      <c r="H44" s="53">
        <f t="shared" si="5"/>
        <v>0</v>
      </c>
      <c r="I44" s="56">
        <f t="shared" si="6"/>
        <v>0</v>
      </c>
      <c r="J44" s="58">
        <v>6</v>
      </c>
      <c r="K44" s="59">
        <f t="shared" si="4"/>
        <v>20047.68</v>
      </c>
      <c r="L44" s="56">
        <f t="shared" si="0"/>
        <v>1</v>
      </c>
      <c r="M44" s="53">
        <f t="shared" si="1"/>
        <v>6</v>
      </c>
      <c r="N44" s="53">
        <f t="shared" si="1"/>
        <v>20047.68</v>
      </c>
      <c r="O44" s="56">
        <f t="shared" si="2"/>
        <v>1</v>
      </c>
      <c r="Q44" s="6">
        <f t="shared" si="3"/>
        <v>20047.68</v>
      </c>
    </row>
    <row r="45" spans="2:19" s="25" customFormat="1" ht="22.5" x14ac:dyDescent="0.2">
      <c r="B45" s="86" t="s">
        <v>94</v>
      </c>
      <c r="C45" s="60" t="s">
        <v>110</v>
      </c>
      <c r="D45" s="47" t="s">
        <v>106</v>
      </c>
      <c r="E45" s="58">
        <v>43</v>
      </c>
      <c r="F45" s="51">
        <v>895.12</v>
      </c>
      <c r="G45" s="58"/>
      <c r="H45" s="53">
        <f t="shared" si="5"/>
        <v>0</v>
      </c>
      <c r="I45" s="56">
        <f t="shared" si="6"/>
        <v>0</v>
      </c>
      <c r="J45" s="58">
        <v>43</v>
      </c>
      <c r="K45" s="59">
        <f t="shared" si="4"/>
        <v>38490.160000000003</v>
      </c>
      <c r="L45" s="56">
        <f t="shared" si="0"/>
        <v>1</v>
      </c>
      <c r="M45" s="53">
        <f t="shared" si="1"/>
        <v>43</v>
      </c>
      <c r="N45" s="53">
        <f t="shared" si="1"/>
        <v>38490.160000000003</v>
      </c>
      <c r="O45" s="56">
        <f t="shared" si="2"/>
        <v>1</v>
      </c>
      <c r="Q45" s="6">
        <f t="shared" si="3"/>
        <v>38490.160000000003</v>
      </c>
    </row>
    <row r="46" spans="2:19" s="25" customFormat="1" ht="12" x14ac:dyDescent="0.2">
      <c r="B46" s="57" t="s">
        <v>95</v>
      </c>
      <c r="C46" s="60" t="s">
        <v>111</v>
      </c>
      <c r="D46" s="47" t="s">
        <v>18</v>
      </c>
      <c r="E46" s="58">
        <v>30</v>
      </c>
      <c r="F46" s="51">
        <v>2905.04</v>
      </c>
      <c r="G46" s="58"/>
      <c r="H46" s="53">
        <f t="shared" si="5"/>
        <v>0</v>
      </c>
      <c r="I46" s="56">
        <f t="shared" si="6"/>
        <v>0</v>
      </c>
      <c r="J46" s="58">
        <v>10.5</v>
      </c>
      <c r="K46" s="59">
        <f t="shared" si="4"/>
        <v>30502.92</v>
      </c>
      <c r="L46" s="56">
        <f t="shared" si="0"/>
        <v>0.35</v>
      </c>
      <c r="M46" s="53">
        <f t="shared" si="1"/>
        <v>10.5</v>
      </c>
      <c r="N46" s="53">
        <f t="shared" si="1"/>
        <v>30502.92</v>
      </c>
      <c r="O46" s="56">
        <f t="shared" si="2"/>
        <v>0.35</v>
      </c>
      <c r="Q46" s="6">
        <f t="shared" si="3"/>
        <v>87151.2</v>
      </c>
    </row>
    <row r="47" spans="2:19" s="25" customFormat="1" ht="12" x14ac:dyDescent="0.2">
      <c r="B47" s="57" t="s">
        <v>96</v>
      </c>
      <c r="C47" s="60" t="s">
        <v>112</v>
      </c>
      <c r="D47" s="47" t="s">
        <v>106</v>
      </c>
      <c r="E47" s="58">
        <v>2</v>
      </c>
      <c r="F47" s="51">
        <v>15140.04</v>
      </c>
      <c r="G47" s="58"/>
      <c r="H47" s="53">
        <f t="shared" si="5"/>
        <v>0</v>
      </c>
      <c r="I47" s="56">
        <f t="shared" si="6"/>
        <v>0</v>
      </c>
      <c r="J47" s="58">
        <v>2</v>
      </c>
      <c r="K47" s="59">
        <f t="shared" si="4"/>
        <v>30280.080000000002</v>
      </c>
      <c r="L47" s="56">
        <f t="shared" si="0"/>
        <v>1</v>
      </c>
      <c r="M47" s="53">
        <f t="shared" si="1"/>
        <v>2</v>
      </c>
      <c r="N47" s="53">
        <f t="shared" si="1"/>
        <v>30280.080000000002</v>
      </c>
      <c r="O47" s="56">
        <f t="shared" si="2"/>
        <v>1</v>
      </c>
      <c r="Q47" s="6">
        <f t="shared" si="3"/>
        <v>30280.080000000002</v>
      </c>
    </row>
    <row r="48" spans="2:19" s="25" customFormat="1" ht="22.5" x14ac:dyDescent="0.2">
      <c r="B48" s="57" t="s">
        <v>97</v>
      </c>
      <c r="C48" s="60" t="s">
        <v>113</v>
      </c>
      <c r="D48" s="47" t="s">
        <v>18</v>
      </c>
      <c r="E48" s="58">
        <v>6500</v>
      </c>
      <c r="F48" s="51">
        <v>90.92</v>
      </c>
      <c r="G48" s="58"/>
      <c r="H48" s="53">
        <f t="shared" si="5"/>
        <v>0</v>
      </c>
      <c r="I48" s="56">
        <f t="shared" si="6"/>
        <v>0</v>
      </c>
      <c r="J48" s="58">
        <v>6500</v>
      </c>
      <c r="K48" s="59">
        <f t="shared" si="4"/>
        <v>590980</v>
      </c>
      <c r="L48" s="56">
        <f t="shared" si="0"/>
        <v>1</v>
      </c>
      <c r="M48" s="53">
        <f t="shared" si="1"/>
        <v>6500</v>
      </c>
      <c r="N48" s="53">
        <f t="shared" si="1"/>
        <v>590980</v>
      </c>
      <c r="O48" s="56">
        <f t="shared" si="2"/>
        <v>1</v>
      </c>
      <c r="Q48" s="6">
        <f t="shared" si="3"/>
        <v>590980</v>
      </c>
    </row>
    <row r="49" spans="2:17" s="25" customFormat="1" ht="22.5" x14ac:dyDescent="0.2">
      <c r="B49" s="57" t="s">
        <v>98</v>
      </c>
      <c r="C49" s="60" t="s">
        <v>41</v>
      </c>
      <c r="D49" s="47" t="s">
        <v>18</v>
      </c>
      <c r="E49" s="58">
        <v>2473.9</v>
      </c>
      <c r="F49" s="51">
        <v>40.86</v>
      </c>
      <c r="G49" s="58"/>
      <c r="H49" s="53">
        <f t="shared" si="5"/>
        <v>0</v>
      </c>
      <c r="I49" s="56">
        <f t="shared" si="6"/>
        <v>0</v>
      </c>
      <c r="J49" s="58">
        <f>4895+1329.5115+370</f>
        <v>6594.5115000000005</v>
      </c>
      <c r="K49" s="59">
        <f t="shared" si="4"/>
        <v>269451.73989000003</v>
      </c>
      <c r="L49" s="56">
        <f t="shared" si="0"/>
        <v>2.665633817050002</v>
      </c>
      <c r="M49" s="53">
        <f t="shared" si="1"/>
        <v>6594.5115000000005</v>
      </c>
      <c r="N49" s="53">
        <f t="shared" si="1"/>
        <v>269451.73989000003</v>
      </c>
      <c r="O49" s="56">
        <f t="shared" si="2"/>
        <v>2.665633817050002</v>
      </c>
      <c r="Q49" s="6">
        <f t="shared" si="3"/>
        <v>101083.554</v>
      </c>
    </row>
    <row r="50" spans="2:17" s="25" customFormat="1" ht="22.5" x14ac:dyDescent="0.2">
      <c r="B50" s="57" t="s">
        <v>99</v>
      </c>
      <c r="C50" s="60" t="s">
        <v>114</v>
      </c>
      <c r="D50" s="47" t="s">
        <v>18</v>
      </c>
      <c r="E50" s="58">
        <v>10837</v>
      </c>
      <c r="F50" s="51">
        <v>44.59</v>
      </c>
      <c r="G50" s="58"/>
      <c r="H50" s="53">
        <f t="shared" si="5"/>
        <v>0</v>
      </c>
      <c r="I50" s="56">
        <f t="shared" si="6"/>
        <v>0</v>
      </c>
      <c r="J50" s="58">
        <v>8550</v>
      </c>
      <c r="K50" s="59">
        <f t="shared" si="4"/>
        <v>381244.50000000006</v>
      </c>
      <c r="L50" s="56">
        <f t="shared" si="0"/>
        <v>0.78896373535111197</v>
      </c>
      <c r="M50" s="53">
        <f t="shared" si="1"/>
        <v>8550</v>
      </c>
      <c r="N50" s="53">
        <f t="shared" si="1"/>
        <v>381244.50000000006</v>
      </c>
      <c r="O50" s="56">
        <f t="shared" si="2"/>
        <v>0.78896373535111197</v>
      </c>
      <c r="Q50" s="6">
        <f t="shared" si="3"/>
        <v>483221.83</v>
      </c>
    </row>
    <row r="51" spans="2:17" s="25" customFormat="1" ht="22.5" x14ac:dyDescent="0.2">
      <c r="B51" s="57" t="s">
        <v>100</v>
      </c>
      <c r="C51" s="60" t="s">
        <v>115</v>
      </c>
      <c r="D51" s="47" t="s">
        <v>18</v>
      </c>
      <c r="E51" s="58">
        <v>48</v>
      </c>
      <c r="F51" s="51">
        <v>282</v>
      </c>
      <c r="G51" s="58"/>
      <c r="H51" s="53">
        <f t="shared" si="5"/>
        <v>0</v>
      </c>
      <c r="I51" s="56">
        <f t="shared" si="6"/>
        <v>0</v>
      </c>
      <c r="J51" s="58">
        <v>68</v>
      </c>
      <c r="K51" s="59">
        <f t="shared" si="4"/>
        <v>19176</v>
      </c>
      <c r="L51" s="56">
        <f t="shared" si="0"/>
        <v>1.4166666666666667</v>
      </c>
      <c r="M51" s="53">
        <f t="shared" si="1"/>
        <v>68</v>
      </c>
      <c r="N51" s="53">
        <f t="shared" si="1"/>
        <v>19176</v>
      </c>
      <c r="O51" s="56">
        <f t="shared" si="2"/>
        <v>1.4166666666666667</v>
      </c>
      <c r="Q51" s="6">
        <f t="shared" si="3"/>
        <v>13536</v>
      </c>
    </row>
    <row r="52" spans="2:17" s="25" customFormat="1" ht="22.5" x14ac:dyDescent="0.2">
      <c r="B52" s="57" t="s">
        <v>101</v>
      </c>
      <c r="C52" s="60" t="s">
        <v>116</v>
      </c>
      <c r="D52" s="47" t="s">
        <v>18</v>
      </c>
      <c r="E52" s="58">
        <v>30</v>
      </c>
      <c r="F52" s="51">
        <v>286.02999999999997</v>
      </c>
      <c r="G52" s="58"/>
      <c r="H52" s="53">
        <f t="shared" si="5"/>
        <v>0</v>
      </c>
      <c r="I52" s="56">
        <f t="shared" si="6"/>
        <v>0</v>
      </c>
      <c r="J52" s="58">
        <v>30</v>
      </c>
      <c r="K52" s="59">
        <f t="shared" si="4"/>
        <v>8580.9</v>
      </c>
      <c r="L52" s="56">
        <f t="shared" si="0"/>
        <v>1</v>
      </c>
      <c r="M52" s="53">
        <f t="shared" si="1"/>
        <v>30</v>
      </c>
      <c r="N52" s="53">
        <f t="shared" si="1"/>
        <v>8580.9</v>
      </c>
      <c r="O52" s="56">
        <f t="shared" si="2"/>
        <v>1</v>
      </c>
      <c r="Q52" s="6">
        <f t="shared" si="3"/>
        <v>8580.9</v>
      </c>
    </row>
    <row r="53" spans="2:17" s="25" customFormat="1" ht="22.5" x14ac:dyDescent="0.2">
      <c r="B53" s="57" t="s">
        <v>102</v>
      </c>
      <c r="C53" s="60" t="s">
        <v>117</v>
      </c>
      <c r="D53" s="47" t="s">
        <v>106</v>
      </c>
      <c r="E53" s="58">
        <v>5</v>
      </c>
      <c r="F53" s="51">
        <v>602.53</v>
      </c>
      <c r="G53" s="58"/>
      <c r="H53" s="53">
        <f t="shared" si="5"/>
        <v>0</v>
      </c>
      <c r="I53" s="56">
        <f t="shared" si="6"/>
        <v>0</v>
      </c>
      <c r="J53" s="58">
        <v>1</v>
      </c>
      <c r="K53" s="59">
        <f t="shared" si="4"/>
        <v>602.53</v>
      </c>
      <c r="L53" s="56">
        <f t="shared" si="0"/>
        <v>0.2</v>
      </c>
      <c r="M53" s="53">
        <f t="shared" si="1"/>
        <v>1</v>
      </c>
      <c r="N53" s="53">
        <f t="shared" si="1"/>
        <v>602.53</v>
      </c>
      <c r="O53" s="56">
        <f t="shared" si="2"/>
        <v>0.2</v>
      </c>
      <c r="Q53" s="6">
        <f t="shared" si="3"/>
        <v>3012.6499999999996</v>
      </c>
    </row>
    <row r="54" spans="2:17" s="25" customFormat="1" ht="12" x14ac:dyDescent="0.2">
      <c r="B54" s="57" t="s">
        <v>103</v>
      </c>
      <c r="C54" s="60" t="s">
        <v>118</v>
      </c>
      <c r="D54" s="47" t="s">
        <v>106</v>
      </c>
      <c r="E54" s="58">
        <v>25</v>
      </c>
      <c r="F54" s="51">
        <v>255.59</v>
      </c>
      <c r="G54" s="58"/>
      <c r="H54" s="53">
        <f t="shared" si="5"/>
        <v>0</v>
      </c>
      <c r="I54" s="56">
        <f t="shared" si="6"/>
        <v>0</v>
      </c>
      <c r="J54" s="58">
        <v>1</v>
      </c>
      <c r="K54" s="59">
        <f t="shared" si="4"/>
        <v>255.59</v>
      </c>
      <c r="L54" s="56">
        <f t="shared" si="0"/>
        <v>0.04</v>
      </c>
      <c r="M54" s="53">
        <f t="shared" si="1"/>
        <v>1</v>
      </c>
      <c r="N54" s="53">
        <f t="shared" si="1"/>
        <v>255.59</v>
      </c>
      <c r="O54" s="56">
        <f t="shared" si="2"/>
        <v>0.04</v>
      </c>
      <c r="Q54" s="6">
        <f t="shared" si="3"/>
        <v>6389.75</v>
      </c>
    </row>
    <row r="55" spans="2:17" s="25" customFormat="1" ht="12" x14ac:dyDescent="0.2">
      <c r="B55" s="57"/>
      <c r="C55" s="60"/>
      <c r="D55" s="47"/>
      <c r="E55" s="58"/>
      <c r="F55" s="51"/>
      <c r="G55" s="58"/>
      <c r="H55" s="53">
        <f t="shared" si="5"/>
        <v>0</v>
      </c>
      <c r="I55" s="56">
        <f t="shared" si="6"/>
        <v>0</v>
      </c>
      <c r="J55" s="58"/>
      <c r="K55" s="59">
        <f t="shared" si="4"/>
        <v>0</v>
      </c>
      <c r="L55" s="56">
        <f t="shared" si="0"/>
        <v>0</v>
      </c>
      <c r="M55" s="53">
        <f t="shared" si="1"/>
        <v>0</v>
      </c>
      <c r="N55" s="53">
        <f t="shared" si="1"/>
        <v>0</v>
      </c>
      <c r="O55" s="56">
        <f t="shared" si="2"/>
        <v>0</v>
      </c>
      <c r="Q55" s="6">
        <f t="shared" si="3"/>
        <v>0</v>
      </c>
    </row>
    <row r="56" spans="2:17" s="25" customFormat="1" ht="12" x14ac:dyDescent="0.2">
      <c r="B56" s="48">
        <v>3</v>
      </c>
      <c r="C56" s="49" t="s">
        <v>33</v>
      </c>
      <c r="D56" s="47"/>
      <c r="E56" s="58"/>
      <c r="F56" s="51"/>
      <c r="G56" s="58"/>
      <c r="H56" s="53">
        <f t="shared" si="5"/>
        <v>0</v>
      </c>
      <c r="I56" s="56">
        <f t="shared" si="6"/>
        <v>0</v>
      </c>
      <c r="J56" s="58"/>
      <c r="K56" s="59">
        <f t="shared" si="4"/>
        <v>0</v>
      </c>
      <c r="L56" s="56">
        <f t="shared" si="0"/>
        <v>0</v>
      </c>
      <c r="M56" s="53">
        <f t="shared" si="1"/>
        <v>0</v>
      </c>
      <c r="N56" s="53">
        <f t="shared" si="1"/>
        <v>0</v>
      </c>
      <c r="O56" s="56">
        <f t="shared" si="2"/>
        <v>0</v>
      </c>
      <c r="Q56" s="6">
        <f t="shared" si="3"/>
        <v>0</v>
      </c>
    </row>
    <row r="57" spans="2:17" s="25" customFormat="1" ht="22.5" x14ac:dyDescent="0.2">
      <c r="B57" s="57" t="s">
        <v>28</v>
      </c>
      <c r="C57" s="60" t="s">
        <v>119</v>
      </c>
      <c r="D57" s="47" t="s">
        <v>22</v>
      </c>
      <c r="E57" s="58">
        <v>56840</v>
      </c>
      <c r="F57" s="51">
        <v>3.21</v>
      </c>
      <c r="G57" s="58"/>
      <c r="H57" s="53">
        <f t="shared" si="5"/>
        <v>0</v>
      </c>
      <c r="I57" s="56">
        <f t="shared" si="6"/>
        <v>0</v>
      </c>
      <c r="J57" s="58">
        <v>56840</v>
      </c>
      <c r="K57" s="59">
        <f t="shared" si="4"/>
        <v>182456.4</v>
      </c>
      <c r="L57" s="56">
        <f t="shared" si="0"/>
        <v>1</v>
      </c>
      <c r="M57" s="53">
        <f t="shared" si="1"/>
        <v>56840</v>
      </c>
      <c r="N57" s="53">
        <f t="shared" si="1"/>
        <v>182456.4</v>
      </c>
      <c r="O57" s="56">
        <f t="shared" si="2"/>
        <v>1</v>
      </c>
      <c r="Q57" s="6">
        <f t="shared" si="3"/>
        <v>182456.4</v>
      </c>
    </row>
    <row r="58" spans="2:17" s="25" customFormat="1" ht="12.75" customHeight="1" x14ac:dyDescent="0.2">
      <c r="B58" s="57" t="s">
        <v>34</v>
      </c>
      <c r="C58" s="60" t="s">
        <v>120</v>
      </c>
      <c r="D58" s="47" t="s">
        <v>23</v>
      </c>
      <c r="E58" s="58">
        <v>10556</v>
      </c>
      <c r="F58" s="51">
        <v>15.15</v>
      </c>
      <c r="G58" s="58"/>
      <c r="H58" s="53">
        <f t="shared" si="5"/>
        <v>0</v>
      </c>
      <c r="I58" s="56">
        <f t="shared" si="6"/>
        <v>0</v>
      </c>
      <c r="J58" s="58">
        <v>10556</v>
      </c>
      <c r="K58" s="59">
        <f t="shared" si="4"/>
        <v>159923.4</v>
      </c>
      <c r="L58" s="56">
        <f t="shared" si="0"/>
        <v>1</v>
      </c>
      <c r="M58" s="53">
        <f t="shared" si="1"/>
        <v>10556</v>
      </c>
      <c r="N58" s="53">
        <f t="shared" si="1"/>
        <v>159923.4</v>
      </c>
      <c r="O58" s="56">
        <f t="shared" si="2"/>
        <v>1</v>
      </c>
      <c r="Q58" s="6">
        <f t="shared" si="3"/>
        <v>159923.4</v>
      </c>
    </row>
    <row r="59" spans="2:17" s="25" customFormat="1" ht="22.5" x14ac:dyDescent="0.2">
      <c r="B59" s="57" t="s">
        <v>29</v>
      </c>
      <c r="C59" s="60" t="s">
        <v>121</v>
      </c>
      <c r="D59" s="47" t="s">
        <v>22</v>
      </c>
      <c r="E59" s="58">
        <v>51156</v>
      </c>
      <c r="F59" s="51">
        <v>0.59</v>
      </c>
      <c r="G59" s="58"/>
      <c r="H59" s="53">
        <f t="shared" si="5"/>
        <v>0</v>
      </c>
      <c r="I59" s="56">
        <f t="shared" si="6"/>
        <v>0</v>
      </c>
      <c r="J59" s="58">
        <v>51156</v>
      </c>
      <c r="K59" s="59">
        <f t="shared" si="4"/>
        <v>30182.039999999997</v>
      </c>
      <c r="L59" s="56">
        <f t="shared" si="0"/>
        <v>1</v>
      </c>
      <c r="M59" s="53">
        <f t="shared" si="1"/>
        <v>51156</v>
      </c>
      <c r="N59" s="53">
        <f t="shared" si="1"/>
        <v>30182.039999999997</v>
      </c>
      <c r="O59" s="56">
        <f t="shared" si="2"/>
        <v>1</v>
      </c>
      <c r="Q59" s="6">
        <f t="shared" si="3"/>
        <v>30182.039999999997</v>
      </c>
    </row>
    <row r="60" spans="2:17" s="25" customFormat="1" ht="22.5" x14ac:dyDescent="0.2">
      <c r="B60" s="57" t="s">
        <v>30</v>
      </c>
      <c r="C60" s="60" t="s">
        <v>122</v>
      </c>
      <c r="D60" s="47" t="s">
        <v>22</v>
      </c>
      <c r="E60" s="58">
        <v>48720</v>
      </c>
      <c r="F60" s="51">
        <v>5.29</v>
      </c>
      <c r="G60" s="58"/>
      <c r="H60" s="53">
        <f t="shared" si="5"/>
        <v>0</v>
      </c>
      <c r="I60" s="56">
        <f t="shared" si="6"/>
        <v>0</v>
      </c>
      <c r="J60" s="58">
        <v>48120</v>
      </c>
      <c r="K60" s="59">
        <f t="shared" si="4"/>
        <v>254554.8</v>
      </c>
      <c r="L60" s="56">
        <f t="shared" si="0"/>
        <v>0.98768472906403937</v>
      </c>
      <c r="M60" s="53">
        <f t="shared" si="1"/>
        <v>48120</v>
      </c>
      <c r="N60" s="53">
        <f t="shared" si="1"/>
        <v>254554.8</v>
      </c>
      <c r="O60" s="56">
        <f t="shared" si="2"/>
        <v>0.98768472906403937</v>
      </c>
      <c r="Q60" s="6">
        <f t="shared" si="3"/>
        <v>257728.8</v>
      </c>
    </row>
    <row r="61" spans="2:17" s="25" customFormat="1" ht="12" x14ac:dyDescent="0.2">
      <c r="B61" s="57"/>
      <c r="C61" s="60" t="s">
        <v>123</v>
      </c>
      <c r="D61" s="47"/>
      <c r="E61" s="58"/>
      <c r="F61" s="51"/>
      <c r="G61" s="58"/>
      <c r="H61" s="53">
        <f t="shared" si="5"/>
        <v>0</v>
      </c>
      <c r="I61" s="56">
        <f t="shared" si="6"/>
        <v>0</v>
      </c>
      <c r="J61" s="58"/>
      <c r="K61" s="59">
        <f t="shared" si="4"/>
        <v>0</v>
      </c>
      <c r="L61" s="56">
        <f t="shared" si="0"/>
        <v>0</v>
      </c>
      <c r="M61" s="53">
        <f t="shared" si="1"/>
        <v>0</v>
      </c>
      <c r="N61" s="53">
        <f t="shared" si="1"/>
        <v>0</v>
      </c>
      <c r="O61" s="56">
        <f t="shared" si="2"/>
        <v>0</v>
      </c>
      <c r="Q61" s="6">
        <f t="shared" si="3"/>
        <v>0</v>
      </c>
    </row>
    <row r="62" spans="2:17" s="25" customFormat="1" ht="22.5" x14ac:dyDescent="0.2">
      <c r="B62" s="57" t="s">
        <v>31</v>
      </c>
      <c r="C62" s="60" t="s">
        <v>124</v>
      </c>
      <c r="D62" s="47"/>
      <c r="E62" s="58"/>
      <c r="F62" s="51"/>
      <c r="G62" s="58"/>
      <c r="H62" s="53">
        <f t="shared" si="5"/>
        <v>0</v>
      </c>
      <c r="I62" s="56">
        <f t="shared" si="6"/>
        <v>0</v>
      </c>
      <c r="J62" s="58"/>
      <c r="K62" s="59">
        <f t="shared" si="4"/>
        <v>0</v>
      </c>
      <c r="L62" s="56">
        <f t="shared" si="0"/>
        <v>0</v>
      </c>
      <c r="M62" s="53">
        <f t="shared" si="1"/>
        <v>0</v>
      </c>
      <c r="N62" s="53">
        <f t="shared" si="1"/>
        <v>0</v>
      </c>
      <c r="O62" s="56">
        <f t="shared" si="2"/>
        <v>0</v>
      </c>
      <c r="Q62" s="6">
        <f t="shared" si="3"/>
        <v>0</v>
      </c>
    </row>
    <row r="63" spans="2:17" s="25" customFormat="1" ht="12" x14ac:dyDescent="0.2">
      <c r="B63" s="57" t="s">
        <v>125</v>
      </c>
      <c r="C63" s="60" t="s">
        <v>126</v>
      </c>
      <c r="D63" s="47" t="s">
        <v>45</v>
      </c>
      <c r="E63" s="58">
        <v>19000.802</v>
      </c>
      <c r="F63" s="51">
        <v>4.43</v>
      </c>
      <c r="G63" s="58"/>
      <c r="H63" s="53">
        <f t="shared" si="5"/>
        <v>0</v>
      </c>
      <c r="I63" s="56">
        <f t="shared" si="6"/>
        <v>0</v>
      </c>
      <c r="J63" s="58">
        <v>19000.8</v>
      </c>
      <c r="K63" s="59">
        <f t="shared" si="4"/>
        <v>84173.543999999994</v>
      </c>
      <c r="L63" s="56">
        <f t="shared" si="0"/>
        <v>0.99999989474128514</v>
      </c>
      <c r="M63" s="53">
        <f t="shared" si="1"/>
        <v>19000.8</v>
      </c>
      <c r="N63" s="53">
        <f t="shared" si="1"/>
        <v>84173.543999999994</v>
      </c>
      <c r="O63" s="56">
        <f t="shared" si="2"/>
        <v>0.99999989474128514</v>
      </c>
      <c r="Q63" s="6">
        <f t="shared" si="3"/>
        <v>84173.552859999996</v>
      </c>
    </row>
    <row r="64" spans="2:17" s="25" customFormat="1" ht="12" x14ac:dyDescent="0.2">
      <c r="B64" s="57"/>
      <c r="C64" s="61"/>
      <c r="D64" s="47"/>
      <c r="E64" s="58"/>
      <c r="F64" s="51"/>
      <c r="G64" s="58"/>
      <c r="H64" s="53">
        <f t="shared" si="5"/>
        <v>0</v>
      </c>
      <c r="I64" s="56">
        <f t="shared" si="6"/>
        <v>0</v>
      </c>
      <c r="J64" s="58"/>
      <c r="K64" s="59">
        <f t="shared" si="4"/>
        <v>0</v>
      </c>
      <c r="L64" s="56">
        <f t="shared" si="0"/>
        <v>0</v>
      </c>
      <c r="M64" s="53">
        <f t="shared" si="1"/>
        <v>0</v>
      </c>
      <c r="N64" s="53">
        <f t="shared" si="1"/>
        <v>0</v>
      </c>
      <c r="O64" s="56">
        <f t="shared" si="2"/>
        <v>0</v>
      </c>
      <c r="Q64" s="6">
        <f t="shared" si="3"/>
        <v>0</v>
      </c>
    </row>
    <row r="65" spans="2:17" s="25" customFormat="1" ht="12" x14ac:dyDescent="0.2">
      <c r="B65" s="48">
        <v>4</v>
      </c>
      <c r="C65" s="49" t="s">
        <v>127</v>
      </c>
      <c r="D65" s="47"/>
      <c r="E65" s="58"/>
      <c r="F65" s="51"/>
      <c r="G65" s="58"/>
      <c r="H65" s="53">
        <f t="shared" si="5"/>
        <v>0</v>
      </c>
      <c r="I65" s="56">
        <f t="shared" si="6"/>
        <v>0</v>
      </c>
      <c r="J65" s="58"/>
      <c r="K65" s="59">
        <f t="shared" si="4"/>
        <v>0</v>
      </c>
      <c r="L65" s="56">
        <f t="shared" si="0"/>
        <v>0</v>
      </c>
      <c r="M65" s="53">
        <f t="shared" ref="M65:N99" si="7">J65+G65</f>
        <v>0</v>
      </c>
      <c r="N65" s="53">
        <f t="shared" si="7"/>
        <v>0</v>
      </c>
      <c r="O65" s="56">
        <f t="shared" si="2"/>
        <v>0</v>
      </c>
      <c r="Q65" s="6">
        <f t="shared" si="3"/>
        <v>0</v>
      </c>
    </row>
    <row r="66" spans="2:17" s="25" customFormat="1" ht="12" x14ac:dyDescent="0.2">
      <c r="B66" s="57" t="s">
        <v>35</v>
      </c>
      <c r="C66" s="60" t="s">
        <v>128</v>
      </c>
      <c r="D66" s="47" t="s">
        <v>45</v>
      </c>
      <c r="E66" s="58">
        <v>51.158000000000001</v>
      </c>
      <c r="F66" s="51">
        <v>1755.2</v>
      </c>
      <c r="G66" s="58"/>
      <c r="H66" s="53"/>
      <c r="I66" s="56">
        <f t="shared" si="6"/>
        <v>0</v>
      </c>
      <c r="J66" s="58">
        <v>51.16</v>
      </c>
      <c r="K66" s="59">
        <v>89783.75</v>
      </c>
      <c r="L66" s="56">
        <f t="shared" si="0"/>
        <v>0.99990231257744289</v>
      </c>
      <c r="M66" s="53">
        <f t="shared" si="7"/>
        <v>51.16</v>
      </c>
      <c r="N66" s="53">
        <f t="shared" si="7"/>
        <v>89783.75</v>
      </c>
      <c r="O66" s="56">
        <f t="shared" si="2"/>
        <v>0.99990231257744289</v>
      </c>
      <c r="Q66" s="6">
        <f t="shared" si="3"/>
        <v>89792.521600000007</v>
      </c>
    </row>
    <row r="67" spans="2:17" s="25" customFormat="1" ht="12" x14ac:dyDescent="0.2">
      <c r="B67" s="57" t="s">
        <v>39</v>
      </c>
      <c r="C67" s="60" t="s">
        <v>129</v>
      </c>
      <c r="D67" s="47" t="s">
        <v>45</v>
      </c>
      <c r="E67" s="58">
        <v>146.16499999999999</v>
      </c>
      <c r="F67" s="51">
        <v>898.46</v>
      </c>
      <c r="G67" s="58"/>
      <c r="H67" s="53"/>
      <c r="I67" s="56">
        <f t="shared" si="6"/>
        <v>0</v>
      </c>
      <c r="J67" s="58">
        <v>144.13999999999999</v>
      </c>
      <c r="K67" s="59">
        <f t="shared" si="4"/>
        <v>129504.02439999999</v>
      </c>
      <c r="L67" s="56">
        <f t="shared" si="0"/>
        <v>0.98614579413676307</v>
      </c>
      <c r="M67" s="53">
        <f t="shared" si="7"/>
        <v>144.13999999999999</v>
      </c>
      <c r="N67" s="53">
        <f t="shared" si="7"/>
        <v>129504.02439999999</v>
      </c>
      <c r="O67" s="56">
        <f t="shared" si="2"/>
        <v>0.98614579413676307</v>
      </c>
      <c r="Q67" s="6">
        <f t="shared" si="3"/>
        <v>131323.40590000001</v>
      </c>
    </row>
    <row r="68" spans="2:17" s="25" customFormat="1" ht="12" x14ac:dyDescent="0.2">
      <c r="B68" s="57" t="s">
        <v>40</v>
      </c>
      <c r="C68" s="60" t="s">
        <v>163</v>
      </c>
      <c r="D68" s="47" t="s">
        <v>17</v>
      </c>
      <c r="E68" s="58">
        <v>0.11</v>
      </c>
      <c r="F68" s="51">
        <v>299195.40999999997</v>
      </c>
      <c r="G68" s="58"/>
      <c r="H68" s="53"/>
      <c r="I68" s="56">
        <f t="shared" si="6"/>
        <v>0</v>
      </c>
      <c r="J68" s="58">
        <v>0.11</v>
      </c>
      <c r="K68" s="59">
        <v>32313.1</v>
      </c>
      <c r="L68" s="56">
        <f t="shared" si="0"/>
        <v>0.98181805177243375</v>
      </c>
      <c r="M68" s="53">
        <f t="shared" si="7"/>
        <v>0.11</v>
      </c>
      <c r="N68" s="53">
        <f t="shared" si="7"/>
        <v>32313.1</v>
      </c>
      <c r="O68" s="56">
        <f t="shared" si="2"/>
        <v>0.98181805177243375</v>
      </c>
      <c r="Q68" s="6">
        <f t="shared" si="3"/>
        <v>32911.4951</v>
      </c>
    </row>
    <row r="69" spans="2:17" s="25" customFormat="1" ht="12" x14ac:dyDescent="0.2">
      <c r="B69" s="57"/>
      <c r="C69" s="46"/>
      <c r="D69" s="47"/>
      <c r="E69" s="58"/>
      <c r="F69" s="51"/>
      <c r="G69" s="58"/>
      <c r="H69" s="53"/>
      <c r="I69" s="56">
        <f t="shared" si="6"/>
        <v>0</v>
      </c>
      <c r="J69" s="58"/>
      <c r="K69" s="59">
        <f t="shared" si="4"/>
        <v>0</v>
      </c>
      <c r="L69" s="56">
        <f t="shared" si="0"/>
        <v>0</v>
      </c>
      <c r="M69" s="53">
        <f t="shared" si="7"/>
        <v>0</v>
      </c>
      <c r="N69" s="53">
        <f t="shared" si="7"/>
        <v>0</v>
      </c>
      <c r="O69" s="56">
        <f t="shared" si="2"/>
        <v>0</v>
      </c>
      <c r="Q69" s="6">
        <f t="shared" si="3"/>
        <v>0</v>
      </c>
    </row>
    <row r="70" spans="2:17" s="25" customFormat="1" ht="12" x14ac:dyDescent="0.2">
      <c r="B70" s="48">
        <v>5</v>
      </c>
      <c r="C70" s="49" t="s">
        <v>130</v>
      </c>
      <c r="D70" s="47"/>
      <c r="E70" s="58"/>
      <c r="F70" s="51"/>
      <c r="G70" s="58"/>
      <c r="H70" s="53"/>
      <c r="I70" s="56">
        <f t="shared" si="6"/>
        <v>0</v>
      </c>
      <c r="J70" s="58"/>
      <c r="K70" s="59">
        <f t="shared" si="4"/>
        <v>0</v>
      </c>
      <c r="L70" s="56">
        <f t="shared" si="0"/>
        <v>0</v>
      </c>
      <c r="M70" s="53">
        <f t="shared" si="7"/>
        <v>0</v>
      </c>
      <c r="N70" s="53">
        <f t="shared" si="7"/>
        <v>0</v>
      </c>
      <c r="O70" s="56">
        <f t="shared" si="2"/>
        <v>0</v>
      </c>
      <c r="Q70" s="6">
        <f t="shared" si="3"/>
        <v>0</v>
      </c>
    </row>
    <row r="71" spans="2:17" s="25" customFormat="1" ht="12" x14ac:dyDescent="0.2">
      <c r="B71" s="57" t="s">
        <v>42</v>
      </c>
      <c r="C71" s="60" t="s">
        <v>131</v>
      </c>
      <c r="D71" s="47"/>
      <c r="E71" s="58"/>
      <c r="F71" s="51"/>
      <c r="G71" s="58"/>
      <c r="H71" s="53"/>
      <c r="I71" s="56">
        <f t="shared" si="6"/>
        <v>0</v>
      </c>
      <c r="J71" s="58"/>
      <c r="K71" s="59">
        <f t="shared" si="4"/>
        <v>0</v>
      </c>
      <c r="L71" s="56">
        <f t="shared" si="0"/>
        <v>0</v>
      </c>
      <c r="M71" s="53">
        <f t="shared" si="7"/>
        <v>0</v>
      </c>
      <c r="N71" s="53">
        <f t="shared" si="7"/>
        <v>0</v>
      </c>
      <c r="O71" s="56">
        <f t="shared" si="2"/>
        <v>0</v>
      </c>
      <c r="Q71" s="6">
        <f t="shared" si="3"/>
        <v>0</v>
      </c>
    </row>
    <row r="72" spans="2:17" s="25" customFormat="1" ht="12" x14ac:dyDescent="0.2">
      <c r="B72" s="75" t="s">
        <v>132</v>
      </c>
      <c r="C72" s="76" t="s">
        <v>133</v>
      </c>
      <c r="D72" s="77" t="s">
        <v>45</v>
      </c>
      <c r="E72" s="78">
        <v>51.158000000000001</v>
      </c>
      <c r="F72" s="79">
        <v>204.6</v>
      </c>
      <c r="G72" s="78"/>
      <c r="H72" s="80">
        <f t="shared" si="5"/>
        <v>0</v>
      </c>
      <c r="I72" s="81">
        <f t="shared" si="6"/>
        <v>0</v>
      </c>
      <c r="J72" s="78">
        <f>27.975+1.95+21.228</f>
        <v>51.153000000000006</v>
      </c>
      <c r="K72" s="82">
        <f t="shared" si="4"/>
        <v>10465.9038</v>
      </c>
      <c r="L72" s="81">
        <f t="shared" si="0"/>
        <v>0.99990226357558942</v>
      </c>
      <c r="M72" s="80">
        <v>51.152999999999999</v>
      </c>
      <c r="N72" s="80">
        <f t="shared" si="7"/>
        <v>10465.9038</v>
      </c>
      <c r="O72" s="81">
        <f t="shared" si="2"/>
        <v>0.99990226357558942</v>
      </c>
      <c r="Q72" s="6">
        <f t="shared" si="3"/>
        <v>10466.926799999999</v>
      </c>
    </row>
    <row r="73" spans="2:17" s="25" customFormat="1" ht="12" x14ac:dyDescent="0.2">
      <c r="B73" s="57" t="s">
        <v>135</v>
      </c>
      <c r="C73" s="60" t="s">
        <v>134</v>
      </c>
      <c r="D73" s="47" t="s">
        <v>45</v>
      </c>
      <c r="E73" s="58">
        <v>146.16499999999999</v>
      </c>
      <c r="F73" s="51">
        <v>204.6</v>
      </c>
      <c r="G73" s="58"/>
      <c r="H73" s="53">
        <f t="shared" si="5"/>
        <v>0</v>
      </c>
      <c r="I73" s="56">
        <f t="shared" si="6"/>
        <v>0</v>
      </c>
      <c r="J73" s="58">
        <v>123.04</v>
      </c>
      <c r="K73" s="59">
        <f t="shared" si="4"/>
        <v>25173.984</v>
      </c>
      <c r="L73" s="56">
        <f t="shared" si="0"/>
        <v>0.84178838983340754</v>
      </c>
      <c r="M73" s="53">
        <f t="shared" si="7"/>
        <v>123.04</v>
      </c>
      <c r="N73" s="53">
        <f t="shared" si="7"/>
        <v>25173.984</v>
      </c>
      <c r="O73" s="56">
        <f t="shared" si="2"/>
        <v>0.84178838983340754</v>
      </c>
      <c r="Q73" s="6">
        <f t="shared" si="3"/>
        <v>29905.358999999997</v>
      </c>
    </row>
    <row r="74" spans="2:17" s="25" customFormat="1" ht="12" x14ac:dyDescent="0.2">
      <c r="B74" s="57"/>
      <c r="C74" s="60"/>
      <c r="D74" s="47"/>
      <c r="E74" s="58"/>
      <c r="F74" s="51"/>
      <c r="G74" s="58"/>
      <c r="H74" s="53">
        <f t="shared" si="5"/>
        <v>0</v>
      </c>
      <c r="I74" s="56">
        <f t="shared" si="6"/>
        <v>0</v>
      </c>
      <c r="J74" s="58"/>
      <c r="K74" s="59">
        <f t="shared" si="4"/>
        <v>0</v>
      </c>
      <c r="L74" s="56">
        <f t="shared" si="0"/>
        <v>0</v>
      </c>
      <c r="M74" s="53">
        <f t="shared" si="7"/>
        <v>0</v>
      </c>
      <c r="N74" s="53">
        <f t="shared" si="7"/>
        <v>0</v>
      </c>
      <c r="O74" s="56">
        <f t="shared" si="2"/>
        <v>0</v>
      </c>
      <c r="Q74" s="6">
        <f t="shared" si="3"/>
        <v>0</v>
      </c>
    </row>
    <row r="75" spans="2:17" s="25" customFormat="1" ht="12" x14ac:dyDescent="0.2">
      <c r="B75" s="48">
        <v>6</v>
      </c>
      <c r="C75" s="49" t="s">
        <v>136</v>
      </c>
      <c r="D75" s="47"/>
      <c r="E75" s="58"/>
      <c r="F75" s="51"/>
      <c r="G75" s="58"/>
      <c r="H75" s="53">
        <f t="shared" si="5"/>
        <v>0</v>
      </c>
      <c r="I75" s="56">
        <f t="shared" si="6"/>
        <v>0</v>
      </c>
      <c r="J75" s="58"/>
      <c r="K75" s="59">
        <f t="shared" si="4"/>
        <v>0</v>
      </c>
      <c r="L75" s="56">
        <f t="shared" si="0"/>
        <v>0</v>
      </c>
      <c r="M75" s="53">
        <f t="shared" si="7"/>
        <v>0</v>
      </c>
      <c r="N75" s="53">
        <f t="shared" si="7"/>
        <v>0</v>
      </c>
      <c r="O75" s="56">
        <f t="shared" si="2"/>
        <v>0</v>
      </c>
      <c r="Q75" s="6">
        <f t="shared" si="3"/>
        <v>0</v>
      </c>
    </row>
    <row r="76" spans="2:17" s="25" customFormat="1" ht="22.5" x14ac:dyDescent="0.2">
      <c r="B76" s="57" t="s">
        <v>43</v>
      </c>
      <c r="C76" s="60" t="s">
        <v>139</v>
      </c>
      <c r="D76" s="47" t="s">
        <v>81</v>
      </c>
      <c r="E76" s="58"/>
      <c r="F76" s="51">
        <v>13.71</v>
      </c>
      <c r="G76" s="58"/>
      <c r="H76" s="53">
        <f t="shared" si="5"/>
        <v>0</v>
      </c>
      <c r="I76" s="56">
        <f t="shared" si="6"/>
        <v>0</v>
      </c>
      <c r="J76" s="58"/>
      <c r="K76" s="59">
        <f t="shared" si="4"/>
        <v>0</v>
      </c>
      <c r="L76" s="56">
        <f t="shared" si="0"/>
        <v>0</v>
      </c>
      <c r="M76" s="53">
        <f t="shared" si="7"/>
        <v>0</v>
      </c>
      <c r="N76" s="53">
        <f t="shared" si="7"/>
        <v>0</v>
      </c>
      <c r="O76" s="56">
        <f t="shared" si="2"/>
        <v>0</v>
      </c>
      <c r="Q76" s="6">
        <f t="shared" si="3"/>
        <v>0</v>
      </c>
    </row>
    <row r="77" spans="2:17" s="25" customFormat="1" ht="12" x14ac:dyDescent="0.2">
      <c r="B77" s="57" t="s">
        <v>44</v>
      </c>
      <c r="C77" s="60" t="s">
        <v>140</v>
      </c>
      <c r="D77" s="47" t="s">
        <v>81</v>
      </c>
      <c r="E77" s="58"/>
      <c r="F77" s="51">
        <v>2.89</v>
      </c>
      <c r="G77" s="58"/>
      <c r="H77" s="53">
        <f t="shared" si="5"/>
        <v>0</v>
      </c>
      <c r="I77" s="56">
        <f t="shared" si="6"/>
        <v>0</v>
      </c>
      <c r="J77" s="58"/>
      <c r="K77" s="59">
        <f t="shared" si="4"/>
        <v>0</v>
      </c>
      <c r="L77" s="56">
        <f t="shared" si="0"/>
        <v>0</v>
      </c>
      <c r="M77" s="53">
        <f t="shared" si="7"/>
        <v>0</v>
      </c>
      <c r="N77" s="53">
        <f t="shared" si="7"/>
        <v>0</v>
      </c>
      <c r="O77" s="56">
        <f t="shared" si="2"/>
        <v>0</v>
      </c>
      <c r="Q77" s="6">
        <f t="shared" si="3"/>
        <v>0</v>
      </c>
    </row>
    <row r="78" spans="2:17" s="25" customFormat="1" ht="22.5" x14ac:dyDescent="0.2">
      <c r="B78" s="57" t="s">
        <v>137</v>
      </c>
      <c r="C78" s="60" t="s">
        <v>141</v>
      </c>
      <c r="D78" s="47" t="s">
        <v>22</v>
      </c>
      <c r="E78" s="58"/>
      <c r="F78" s="51">
        <v>15.8</v>
      </c>
      <c r="G78" s="58"/>
      <c r="H78" s="53">
        <f t="shared" si="5"/>
        <v>0</v>
      </c>
      <c r="I78" s="56">
        <f t="shared" si="6"/>
        <v>0</v>
      </c>
      <c r="J78" s="58"/>
      <c r="K78" s="59">
        <f t="shared" si="4"/>
        <v>0</v>
      </c>
      <c r="L78" s="56">
        <f t="shared" si="0"/>
        <v>0</v>
      </c>
      <c r="M78" s="53">
        <f t="shared" si="7"/>
        <v>0</v>
      </c>
      <c r="N78" s="53">
        <f t="shared" si="7"/>
        <v>0</v>
      </c>
      <c r="O78" s="56">
        <f t="shared" si="2"/>
        <v>0</v>
      </c>
      <c r="Q78" s="6">
        <f t="shared" si="3"/>
        <v>0</v>
      </c>
    </row>
    <row r="79" spans="2:17" s="25" customFormat="1" ht="12" x14ac:dyDescent="0.2">
      <c r="B79" s="57" t="s">
        <v>138</v>
      </c>
      <c r="C79" s="60" t="s">
        <v>142</v>
      </c>
      <c r="D79" s="47" t="s">
        <v>22</v>
      </c>
      <c r="E79" s="58"/>
      <c r="F79" s="51">
        <v>375.8</v>
      </c>
      <c r="G79" s="58"/>
      <c r="H79" s="53">
        <f t="shared" si="5"/>
        <v>0</v>
      </c>
      <c r="I79" s="56">
        <f t="shared" si="6"/>
        <v>0</v>
      </c>
      <c r="J79" s="58"/>
      <c r="K79" s="59">
        <f t="shared" si="4"/>
        <v>0</v>
      </c>
      <c r="L79" s="56">
        <f t="shared" si="0"/>
        <v>0</v>
      </c>
      <c r="M79" s="53">
        <f t="shared" si="7"/>
        <v>0</v>
      </c>
      <c r="N79" s="53">
        <f t="shared" si="7"/>
        <v>0</v>
      </c>
      <c r="O79" s="56">
        <f t="shared" si="2"/>
        <v>0</v>
      </c>
      <c r="Q79" s="6">
        <f t="shared" si="3"/>
        <v>0</v>
      </c>
    </row>
    <row r="80" spans="2:17" s="25" customFormat="1" ht="12" x14ac:dyDescent="0.2">
      <c r="B80" s="57"/>
      <c r="C80" s="60"/>
      <c r="D80" s="47"/>
      <c r="E80" s="58"/>
      <c r="F80" s="51"/>
      <c r="G80" s="58"/>
      <c r="H80" s="53">
        <f t="shared" si="5"/>
        <v>0</v>
      </c>
      <c r="I80" s="56">
        <f t="shared" si="6"/>
        <v>0</v>
      </c>
      <c r="J80" s="58"/>
      <c r="K80" s="59">
        <f t="shared" si="4"/>
        <v>0</v>
      </c>
      <c r="L80" s="56">
        <f t="shared" ref="L80:L99" si="8">IF(J80&gt;0,K80/(E80*F80),J80)</f>
        <v>0</v>
      </c>
      <c r="M80" s="53">
        <f t="shared" si="7"/>
        <v>0</v>
      </c>
      <c r="N80" s="53">
        <f t="shared" si="7"/>
        <v>0</v>
      </c>
      <c r="O80" s="56">
        <f t="shared" si="2"/>
        <v>0</v>
      </c>
      <c r="Q80" s="6">
        <f t="shared" ref="Q80:Q100" si="9">E80*F80</f>
        <v>0</v>
      </c>
    </row>
    <row r="81" spans="2:17" s="25" customFormat="1" ht="22.5" x14ac:dyDescent="0.2">
      <c r="B81" s="48">
        <v>7</v>
      </c>
      <c r="C81" s="49" t="s">
        <v>143</v>
      </c>
      <c r="D81" s="47"/>
      <c r="E81" s="58"/>
      <c r="F81" s="51"/>
      <c r="G81" s="58"/>
      <c r="H81" s="53">
        <f t="shared" si="5"/>
        <v>0</v>
      </c>
      <c r="I81" s="56">
        <f t="shared" si="6"/>
        <v>0</v>
      </c>
      <c r="J81" s="58"/>
      <c r="K81" s="59">
        <f t="shared" si="4"/>
        <v>0</v>
      </c>
      <c r="L81" s="56">
        <f t="shared" si="8"/>
        <v>0</v>
      </c>
      <c r="M81" s="53">
        <f t="shared" si="7"/>
        <v>0</v>
      </c>
      <c r="N81" s="53">
        <f t="shared" si="7"/>
        <v>0</v>
      </c>
      <c r="O81" s="56">
        <f t="shared" si="2"/>
        <v>0</v>
      </c>
      <c r="Q81" s="6">
        <f t="shared" si="9"/>
        <v>0</v>
      </c>
    </row>
    <row r="82" spans="2:17" s="25" customFormat="1" ht="36" customHeight="1" x14ac:dyDescent="0.2">
      <c r="B82" s="57" t="s">
        <v>144</v>
      </c>
      <c r="C82" s="60" t="s">
        <v>150</v>
      </c>
      <c r="D82" s="47" t="s">
        <v>22</v>
      </c>
      <c r="E82" s="58"/>
      <c r="F82" s="51">
        <v>498.14</v>
      </c>
      <c r="G82" s="58"/>
      <c r="H82" s="53">
        <f t="shared" ref="H82:H89" si="10">G82*F82</f>
        <v>0</v>
      </c>
      <c r="I82" s="56">
        <f t="shared" ref="I82:I88" si="11">IF(G82&gt;0,H82/(E82*F82),G82)</f>
        <v>0</v>
      </c>
      <c r="J82" s="58"/>
      <c r="K82" s="59">
        <f t="shared" si="4"/>
        <v>0</v>
      </c>
      <c r="L82" s="56">
        <f t="shared" si="8"/>
        <v>0</v>
      </c>
      <c r="M82" s="53">
        <f t="shared" si="7"/>
        <v>0</v>
      </c>
      <c r="N82" s="53">
        <f t="shared" si="7"/>
        <v>0</v>
      </c>
      <c r="O82" s="56">
        <f t="shared" si="2"/>
        <v>0</v>
      </c>
      <c r="Q82" s="6">
        <f t="shared" si="9"/>
        <v>0</v>
      </c>
    </row>
    <row r="83" spans="2:17" s="25" customFormat="1" ht="12" x14ac:dyDescent="0.2">
      <c r="B83" s="57" t="s">
        <v>145</v>
      </c>
      <c r="C83" s="60" t="s">
        <v>151</v>
      </c>
      <c r="D83" s="47" t="s">
        <v>152</v>
      </c>
      <c r="E83" s="58">
        <v>90</v>
      </c>
      <c r="F83" s="51">
        <v>170.78</v>
      </c>
      <c r="G83" s="58"/>
      <c r="H83" s="53">
        <f t="shared" si="10"/>
        <v>0</v>
      </c>
      <c r="I83" s="56">
        <f t="shared" si="11"/>
        <v>0</v>
      </c>
      <c r="J83" s="58">
        <v>90</v>
      </c>
      <c r="K83" s="59">
        <f t="shared" si="4"/>
        <v>15370.2</v>
      </c>
      <c r="L83" s="56">
        <f t="shared" si="8"/>
        <v>1</v>
      </c>
      <c r="M83" s="53">
        <f t="shared" si="7"/>
        <v>90</v>
      </c>
      <c r="N83" s="53">
        <f t="shared" si="7"/>
        <v>15370.2</v>
      </c>
      <c r="O83" s="56">
        <f t="shared" si="2"/>
        <v>1</v>
      </c>
      <c r="Q83" s="6">
        <f t="shared" si="9"/>
        <v>15370.2</v>
      </c>
    </row>
    <row r="84" spans="2:17" s="25" customFormat="1" ht="12" x14ac:dyDescent="0.2">
      <c r="B84" s="57" t="s">
        <v>146</v>
      </c>
      <c r="C84" s="60" t="s">
        <v>153</v>
      </c>
      <c r="D84" s="47" t="s">
        <v>152</v>
      </c>
      <c r="E84" s="58">
        <v>50</v>
      </c>
      <c r="F84" s="51">
        <v>128.68</v>
      </c>
      <c r="G84" s="58"/>
      <c r="H84" s="53">
        <f t="shared" si="10"/>
        <v>0</v>
      </c>
      <c r="I84" s="56">
        <f t="shared" si="11"/>
        <v>0</v>
      </c>
      <c r="J84" s="58">
        <v>50</v>
      </c>
      <c r="K84" s="59">
        <f t="shared" si="4"/>
        <v>6434</v>
      </c>
      <c r="L84" s="56">
        <f t="shared" si="8"/>
        <v>1</v>
      </c>
      <c r="M84" s="53">
        <f t="shared" si="7"/>
        <v>50</v>
      </c>
      <c r="N84" s="53">
        <f t="shared" si="7"/>
        <v>6434</v>
      </c>
      <c r="O84" s="56">
        <f t="shared" si="2"/>
        <v>1</v>
      </c>
      <c r="Q84" s="6">
        <f t="shared" si="9"/>
        <v>6434</v>
      </c>
    </row>
    <row r="85" spans="2:17" s="25" customFormat="1" ht="22.5" x14ac:dyDescent="0.2">
      <c r="B85" s="57" t="s">
        <v>147</v>
      </c>
      <c r="C85" s="60" t="s">
        <v>154</v>
      </c>
      <c r="D85" s="47" t="s">
        <v>152</v>
      </c>
      <c r="E85" s="58">
        <v>90</v>
      </c>
      <c r="F85" s="51">
        <v>279.77</v>
      </c>
      <c r="G85" s="58"/>
      <c r="H85" s="53">
        <f t="shared" si="10"/>
        <v>0</v>
      </c>
      <c r="I85" s="56">
        <f t="shared" si="11"/>
        <v>0</v>
      </c>
      <c r="J85" s="58">
        <v>90</v>
      </c>
      <c r="K85" s="59">
        <f t="shared" si="4"/>
        <v>25179.3</v>
      </c>
      <c r="L85" s="56">
        <f t="shared" si="8"/>
        <v>1</v>
      </c>
      <c r="M85" s="53">
        <f t="shared" si="7"/>
        <v>90</v>
      </c>
      <c r="N85" s="53">
        <f t="shared" si="7"/>
        <v>25179.3</v>
      </c>
      <c r="O85" s="56">
        <f t="shared" si="2"/>
        <v>1</v>
      </c>
      <c r="Q85" s="6">
        <f t="shared" si="9"/>
        <v>25179.3</v>
      </c>
    </row>
    <row r="86" spans="2:17" s="25" customFormat="1" ht="33.75" x14ac:dyDescent="0.2">
      <c r="B86" s="57" t="s">
        <v>148</v>
      </c>
      <c r="C86" s="60" t="s">
        <v>155</v>
      </c>
      <c r="D86" s="47" t="s">
        <v>81</v>
      </c>
      <c r="E86" s="58">
        <v>0</v>
      </c>
      <c r="F86" s="51">
        <v>25.41</v>
      </c>
      <c r="G86" s="58"/>
      <c r="H86" s="53">
        <f t="shared" si="10"/>
        <v>0</v>
      </c>
      <c r="I86" s="56">
        <f t="shared" si="11"/>
        <v>0</v>
      </c>
      <c r="J86" s="58"/>
      <c r="K86" s="59">
        <f t="shared" si="4"/>
        <v>0</v>
      </c>
      <c r="L86" s="56">
        <f t="shared" si="8"/>
        <v>0</v>
      </c>
      <c r="M86" s="53">
        <f t="shared" si="7"/>
        <v>0</v>
      </c>
      <c r="N86" s="53">
        <f t="shared" si="7"/>
        <v>0</v>
      </c>
      <c r="O86" s="56">
        <f t="shared" si="2"/>
        <v>0</v>
      </c>
      <c r="Q86" s="6">
        <f t="shared" si="9"/>
        <v>0</v>
      </c>
    </row>
    <row r="87" spans="2:17" s="25" customFormat="1" ht="33.75" x14ac:dyDescent="0.2">
      <c r="B87" s="57" t="s">
        <v>149</v>
      </c>
      <c r="C87" s="60" t="s">
        <v>156</v>
      </c>
      <c r="D87" s="47" t="s">
        <v>18</v>
      </c>
      <c r="E87" s="58">
        <v>0</v>
      </c>
      <c r="F87" s="51">
        <v>198.18</v>
      </c>
      <c r="G87" s="58"/>
      <c r="H87" s="53">
        <f t="shared" si="10"/>
        <v>0</v>
      </c>
      <c r="I87" s="56">
        <f t="shared" si="11"/>
        <v>0</v>
      </c>
      <c r="J87" s="58"/>
      <c r="K87" s="59">
        <f t="shared" si="4"/>
        <v>0</v>
      </c>
      <c r="L87" s="56">
        <f t="shared" si="8"/>
        <v>0</v>
      </c>
      <c r="M87" s="53">
        <f t="shared" si="7"/>
        <v>0</v>
      </c>
      <c r="N87" s="53">
        <f t="shared" si="7"/>
        <v>0</v>
      </c>
      <c r="O87" s="56">
        <f t="shared" si="2"/>
        <v>0</v>
      </c>
      <c r="Q87" s="6">
        <f t="shared" si="9"/>
        <v>0</v>
      </c>
    </row>
    <row r="88" spans="2:17" s="25" customFormat="1" ht="45" x14ac:dyDescent="0.2">
      <c r="B88" s="57" t="s">
        <v>157</v>
      </c>
      <c r="C88" s="60" t="s">
        <v>160</v>
      </c>
      <c r="D88" s="47" t="s">
        <v>18</v>
      </c>
      <c r="E88" s="58">
        <v>0</v>
      </c>
      <c r="F88" s="51">
        <v>294.16000000000003</v>
      </c>
      <c r="G88" s="58"/>
      <c r="H88" s="53">
        <f t="shared" si="10"/>
        <v>0</v>
      </c>
      <c r="I88" s="56">
        <f t="shared" si="11"/>
        <v>0</v>
      </c>
      <c r="J88" s="58"/>
      <c r="K88" s="59">
        <f t="shared" si="4"/>
        <v>0</v>
      </c>
      <c r="L88" s="56">
        <f t="shared" si="8"/>
        <v>0</v>
      </c>
      <c r="M88" s="53">
        <f t="shared" si="7"/>
        <v>0</v>
      </c>
      <c r="N88" s="53">
        <f t="shared" si="7"/>
        <v>0</v>
      </c>
      <c r="O88" s="56">
        <f>IF(M88&gt;0,N88/(E88*F88),M88)</f>
        <v>0</v>
      </c>
      <c r="Q88" s="6">
        <f t="shared" si="9"/>
        <v>0</v>
      </c>
    </row>
    <row r="89" spans="2:17" s="25" customFormat="1" ht="12" x14ac:dyDescent="0.2">
      <c r="B89" s="57" t="s">
        <v>158</v>
      </c>
      <c r="C89" s="60" t="s">
        <v>161</v>
      </c>
      <c r="D89" s="47" t="s">
        <v>106</v>
      </c>
      <c r="E89" s="58">
        <v>0</v>
      </c>
      <c r="F89" s="51">
        <v>4490.66</v>
      </c>
      <c r="G89" s="58"/>
      <c r="H89" s="53">
        <f t="shared" si="10"/>
        <v>0</v>
      </c>
      <c r="I89" s="56"/>
      <c r="J89" s="58"/>
      <c r="K89" s="59">
        <f t="shared" si="4"/>
        <v>0</v>
      </c>
      <c r="L89" s="56">
        <f t="shared" si="8"/>
        <v>0</v>
      </c>
      <c r="M89" s="53">
        <f t="shared" si="7"/>
        <v>0</v>
      </c>
      <c r="N89" s="53">
        <f t="shared" si="7"/>
        <v>0</v>
      </c>
      <c r="O89" s="56">
        <f>IF(M89&gt;0,N89/(E89*F89),M89)</f>
        <v>0</v>
      </c>
      <c r="Q89" s="6">
        <f t="shared" si="9"/>
        <v>0</v>
      </c>
    </row>
    <row r="90" spans="2:17" s="25" customFormat="1" ht="22.5" x14ac:dyDescent="0.2">
      <c r="B90" s="57" t="s">
        <v>159</v>
      </c>
      <c r="C90" s="60" t="s">
        <v>162</v>
      </c>
      <c r="D90" s="47" t="s">
        <v>106</v>
      </c>
      <c r="E90" s="58">
        <v>0</v>
      </c>
      <c r="F90" s="51">
        <v>1351.75</v>
      </c>
      <c r="G90" s="58"/>
      <c r="H90" s="53">
        <f>G90*F90</f>
        <v>0</v>
      </c>
      <c r="I90" s="56">
        <f>IF(G90&gt;0,H90/(E90*F90),G90)</f>
        <v>0</v>
      </c>
      <c r="J90" s="58"/>
      <c r="K90" s="59">
        <f t="shared" si="4"/>
        <v>0</v>
      </c>
      <c r="L90" s="56">
        <f t="shared" si="8"/>
        <v>0</v>
      </c>
      <c r="M90" s="53">
        <f t="shared" si="7"/>
        <v>0</v>
      </c>
      <c r="N90" s="53">
        <f t="shared" si="7"/>
        <v>0</v>
      </c>
      <c r="O90" s="56">
        <f>IF(M90&gt;0,N90/(E90*F90),M90)</f>
        <v>0</v>
      </c>
      <c r="Q90" s="6">
        <f t="shared" si="9"/>
        <v>0</v>
      </c>
    </row>
    <row r="91" spans="2:17" s="25" customFormat="1" ht="12" x14ac:dyDescent="0.2">
      <c r="B91" s="57"/>
      <c r="C91" s="60"/>
      <c r="D91" s="47"/>
      <c r="E91" s="58"/>
      <c r="F91" s="51"/>
      <c r="G91" s="58"/>
      <c r="H91" s="53">
        <f t="shared" ref="H91:H100" si="12">G91*F91</f>
        <v>0</v>
      </c>
      <c r="I91" s="56">
        <f t="shared" ref="I91:I100" si="13">IF(G91&gt;0,H91/(E91*F91),G91)</f>
        <v>0</v>
      </c>
      <c r="J91" s="58"/>
      <c r="K91" s="59">
        <f t="shared" ref="K91:K100" si="14">J91*F91</f>
        <v>0</v>
      </c>
      <c r="L91" s="56">
        <f t="shared" si="8"/>
        <v>0</v>
      </c>
      <c r="M91" s="53">
        <f t="shared" si="7"/>
        <v>0</v>
      </c>
      <c r="N91" s="53">
        <f t="shared" si="7"/>
        <v>0</v>
      </c>
      <c r="O91" s="56">
        <f t="shared" ref="O91:O99" si="15">IF(M91&gt;0,N91/(E91*F91),M91)</f>
        <v>0</v>
      </c>
      <c r="Q91" s="6">
        <f t="shared" si="9"/>
        <v>0</v>
      </c>
    </row>
    <row r="92" spans="2:17" s="25" customFormat="1" ht="12" x14ac:dyDescent="0.2">
      <c r="B92" s="48" t="s">
        <v>171</v>
      </c>
      <c r="C92" s="49" t="s">
        <v>164</v>
      </c>
      <c r="D92" s="47"/>
      <c r="E92" s="58"/>
      <c r="F92" s="51"/>
      <c r="G92" s="58"/>
      <c r="H92" s="53">
        <f t="shared" si="12"/>
        <v>0</v>
      </c>
      <c r="I92" s="56">
        <f t="shared" si="13"/>
        <v>0</v>
      </c>
      <c r="J92" s="58"/>
      <c r="K92" s="59">
        <f t="shared" si="14"/>
        <v>0</v>
      </c>
      <c r="L92" s="56">
        <f t="shared" si="8"/>
        <v>0</v>
      </c>
      <c r="M92" s="53">
        <f t="shared" si="7"/>
        <v>0</v>
      </c>
      <c r="N92" s="53">
        <f t="shared" si="7"/>
        <v>0</v>
      </c>
      <c r="O92" s="56">
        <f t="shared" si="15"/>
        <v>0</v>
      </c>
      <c r="Q92" s="6">
        <f t="shared" si="9"/>
        <v>0</v>
      </c>
    </row>
    <row r="93" spans="2:17" s="25" customFormat="1" ht="23.25" customHeight="1" x14ac:dyDescent="0.2">
      <c r="B93" s="57" t="s">
        <v>172</v>
      </c>
      <c r="C93" s="60" t="s">
        <v>165</v>
      </c>
      <c r="D93" s="47" t="s">
        <v>18</v>
      </c>
      <c r="E93" s="58">
        <v>184.38874799999999</v>
      </c>
      <c r="F93" s="51">
        <v>221.12</v>
      </c>
      <c r="G93" s="58"/>
      <c r="H93" s="53">
        <f t="shared" si="12"/>
        <v>0</v>
      </c>
      <c r="I93" s="56">
        <f t="shared" si="13"/>
        <v>0</v>
      </c>
      <c r="J93" s="58">
        <v>201.1</v>
      </c>
      <c r="K93" s="59">
        <f t="shared" si="14"/>
        <v>44467.231999999996</v>
      </c>
      <c r="L93" s="56">
        <f t="shared" si="8"/>
        <v>1.0906305410783526</v>
      </c>
      <c r="M93" s="53">
        <f t="shared" si="7"/>
        <v>201.1</v>
      </c>
      <c r="N93" s="53">
        <f t="shared" si="7"/>
        <v>44467.231999999996</v>
      </c>
      <c r="O93" s="56">
        <f t="shared" si="15"/>
        <v>1.0906305410783526</v>
      </c>
      <c r="Q93" s="6">
        <f t="shared" si="9"/>
        <v>40772.039957759996</v>
      </c>
    </row>
    <row r="94" spans="2:17" s="25" customFormat="1" ht="22.5" customHeight="1" x14ac:dyDescent="0.2">
      <c r="B94" s="57" t="s">
        <v>173</v>
      </c>
      <c r="C94" s="60" t="s">
        <v>166</v>
      </c>
      <c r="D94" s="47" t="s">
        <v>23</v>
      </c>
      <c r="E94" s="58">
        <v>42</v>
      </c>
      <c r="F94" s="51">
        <v>177.15</v>
      </c>
      <c r="G94" s="58"/>
      <c r="H94" s="53">
        <f t="shared" si="12"/>
        <v>0</v>
      </c>
      <c r="I94" s="56">
        <f t="shared" si="13"/>
        <v>0</v>
      </c>
      <c r="J94" s="58">
        <v>16.5</v>
      </c>
      <c r="K94" s="59">
        <f t="shared" si="14"/>
        <v>2922.9749999999999</v>
      </c>
      <c r="L94" s="56">
        <f t="shared" si="8"/>
        <v>0.39285714285714285</v>
      </c>
      <c r="M94" s="53">
        <f t="shared" si="7"/>
        <v>16.5</v>
      </c>
      <c r="N94" s="53">
        <f t="shared" si="7"/>
        <v>2922.9749999999999</v>
      </c>
      <c r="O94" s="56">
        <f t="shared" si="15"/>
        <v>0.39285714285714285</v>
      </c>
      <c r="Q94" s="6">
        <f t="shared" si="9"/>
        <v>7440.3</v>
      </c>
    </row>
    <row r="95" spans="2:17" s="25" customFormat="1" ht="24" customHeight="1" x14ac:dyDescent="0.2">
      <c r="B95" s="57" t="s">
        <v>174</v>
      </c>
      <c r="C95" s="60" t="s">
        <v>167</v>
      </c>
      <c r="D95" s="47" t="s">
        <v>22</v>
      </c>
      <c r="E95" s="58">
        <v>25</v>
      </c>
      <c r="F95" s="51">
        <v>47.26</v>
      </c>
      <c r="G95" s="58"/>
      <c r="H95" s="53">
        <f t="shared" si="12"/>
        <v>0</v>
      </c>
      <c r="I95" s="56">
        <f t="shared" si="13"/>
        <v>0</v>
      </c>
      <c r="J95" s="58">
        <v>25</v>
      </c>
      <c r="K95" s="59">
        <f t="shared" si="14"/>
        <v>1181.5</v>
      </c>
      <c r="L95" s="56">
        <f t="shared" si="8"/>
        <v>1</v>
      </c>
      <c r="M95" s="53">
        <f t="shared" si="7"/>
        <v>25</v>
      </c>
      <c r="N95" s="53">
        <f t="shared" si="7"/>
        <v>1181.5</v>
      </c>
      <c r="O95" s="56">
        <f t="shared" si="15"/>
        <v>1</v>
      </c>
      <c r="Q95" s="6">
        <f t="shared" si="9"/>
        <v>1181.5</v>
      </c>
    </row>
    <row r="96" spans="2:17" s="25" customFormat="1" ht="24" customHeight="1" x14ac:dyDescent="0.2">
      <c r="B96" s="75" t="s">
        <v>175</v>
      </c>
      <c r="C96" s="76" t="s">
        <v>168</v>
      </c>
      <c r="D96" s="77" t="s">
        <v>22</v>
      </c>
      <c r="E96" s="78">
        <v>20</v>
      </c>
      <c r="F96" s="79">
        <v>70.489999999999995</v>
      </c>
      <c r="G96" s="78"/>
      <c r="H96" s="80">
        <f t="shared" si="12"/>
        <v>0</v>
      </c>
      <c r="I96" s="81">
        <f t="shared" si="13"/>
        <v>0</v>
      </c>
      <c r="J96" s="78">
        <v>20</v>
      </c>
      <c r="K96" s="82">
        <f t="shared" si="14"/>
        <v>1409.8</v>
      </c>
      <c r="L96" s="81">
        <f t="shared" si="8"/>
        <v>1</v>
      </c>
      <c r="M96" s="80">
        <f t="shared" si="7"/>
        <v>20</v>
      </c>
      <c r="N96" s="80">
        <f t="shared" si="7"/>
        <v>1409.8</v>
      </c>
      <c r="O96" s="81">
        <f t="shared" si="15"/>
        <v>1</v>
      </c>
      <c r="P96" s="89"/>
      <c r="Q96" s="6">
        <f t="shared" si="9"/>
        <v>1409.8</v>
      </c>
    </row>
    <row r="97" spans="2:17" s="25" customFormat="1" ht="24" customHeight="1" x14ac:dyDescent="0.2">
      <c r="B97" s="57" t="s">
        <v>176</v>
      </c>
      <c r="C97" s="60" t="s">
        <v>169</v>
      </c>
      <c r="D97" s="47" t="s">
        <v>18</v>
      </c>
      <c r="E97" s="58">
        <v>17</v>
      </c>
      <c r="F97" s="51">
        <v>93.13</v>
      </c>
      <c r="G97" s="58"/>
      <c r="H97" s="53">
        <f t="shared" si="12"/>
        <v>0</v>
      </c>
      <c r="I97" s="56">
        <f t="shared" si="13"/>
        <v>0</v>
      </c>
      <c r="J97" s="58">
        <v>17</v>
      </c>
      <c r="K97" s="59">
        <f t="shared" si="14"/>
        <v>1583.21</v>
      </c>
      <c r="L97" s="56">
        <f t="shared" si="8"/>
        <v>1</v>
      </c>
      <c r="M97" s="53">
        <f t="shared" si="7"/>
        <v>17</v>
      </c>
      <c r="N97" s="53">
        <f t="shared" si="7"/>
        <v>1583.21</v>
      </c>
      <c r="O97" s="56">
        <f t="shared" si="15"/>
        <v>1</v>
      </c>
      <c r="Q97" s="6">
        <f t="shared" si="9"/>
        <v>1583.21</v>
      </c>
    </row>
    <row r="98" spans="2:17" s="25" customFormat="1" ht="23.25" customHeight="1" x14ac:dyDescent="0.2">
      <c r="B98" s="57" t="s">
        <v>177</v>
      </c>
      <c r="C98" s="60" t="s">
        <v>170</v>
      </c>
      <c r="D98" s="47" t="s">
        <v>23</v>
      </c>
      <c r="E98" s="58">
        <v>10</v>
      </c>
      <c r="F98" s="51">
        <v>457.74</v>
      </c>
      <c r="G98" s="58"/>
      <c r="H98" s="53">
        <f t="shared" si="12"/>
        <v>0</v>
      </c>
      <c r="I98" s="56">
        <f t="shared" si="13"/>
        <v>0</v>
      </c>
      <c r="J98" s="58">
        <v>4</v>
      </c>
      <c r="K98" s="59">
        <f t="shared" si="14"/>
        <v>1830.96</v>
      </c>
      <c r="L98" s="56">
        <f t="shared" si="8"/>
        <v>0.4</v>
      </c>
      <c r="M98" s="53">
        <f t="shared" si="7"/>
        <v>4</v>
      </c>
      <c r="N98" s="53">
        <f t="shared" si="7"/>
        <v>1830.96</v>
      </c>
      <c r="O98" s="56">
        <f t="shared" si="15"/>
        <v>0.4</v>
      </c>
      <c r="Q98" s="6">
        <f t="shared" si="9"/>
        <v>4577.3999999999996</v>
      </c>
    </row>
    <row r="99" spans="2:17" s="25" customFormat="1" ht="23.25" customHeight="1" x14ac:dyDescent="0.2">
      <c r="B99" s="57" t="s">
        <v>178</v>
      </c>
      <c r="C99" s="60" t="s">
        <v>179</v>
      </c>
      <c r="D99" s="47" t="s">
        <v>23</v>
      </c>
      <c r="E99" s="58">
        <v>8901.4599999999991</v>
      </c>
      <c r="F99" s="51">
        <v>72.459999999999994</v>
      </c>
      <c r="G99" s="58"/>
      <c r="H99" s="53">
        <f t="shared" si="12"/>
        <v>0</v>
      </c>
      <c r="I99" s="56">
        <f t="shared" si="13"/>
        <v>0</v>
      </c>
      <c r="J99" s="58">
        <v>8901.4599999999991</v>
      </c>
      <c r="K99" s="59">
        <f t="shared" si="14"/>
        <v>644999.79159999988</v>
      </c>
      <c r="L99" s="56">
        <f t="shared" si="8"/>
        <v>1</v>
      </c>
      <c r="M99" s="53">
        <f t="shared" si="7"/>
        <v>8901.4599999999991</v>
      </c>
      <c r="N99" s="53">
        <f t="shared" si="7"/>
        <v>644999.79159999988</v>
      </c>
      <c r="O99" s="56">
        <f t="shared" si="15"/>
        <v>1</v>
      </c>
      <c r="Q99" s="6">
        <f t="shared" si="9"/>
        <v>644999.79159999988</v>
      </c>
    </row>
    <row r="100" spans="2:17" s="25" customFormat="1" ht="12" x14ac:dyDescent="0.2">
      <c r="B100" s="62"/>
      <c r="C100" s="60"/>
      <c r="D100" s="60"/>
      <c r="E100" s="60"/>
      <c r="F100" s="60"/>
      <c r="G100" s="58"/>
      <c r="H100" s="53">
        <f t="shared" si="12"/>
        <v>0</v>
      </c>
      <c r="I100" s="56">
        <f t="shared" si="13"/>
        <v>0</v>
      </c>
      <c r="J100" s="58"/>
      <c r="K100" s="59">
        <f t="shared" si="14"/>
        <v>0</v>
      </c>
      <c r="L100" s="56">
        <f>IF(J100&gt;0,K100/(E100*F100),J100)</f>
        <v>0</v>
      </c>
      <c r="M100" s="53">
        <f>J100+G100</f>
        <v>0</v>
      </c>
      <c r="N100" s="53">
        <f>K100+H100</f>
        <v>0</v>
      </c>
      <c r="O100" s="56">
        <f>IF(M100&gt;0,N100/(E100*F100),M100)</f>
        <v>0</v>
      </c>
      <c r="Q100" s="6">
        <f t="shared" si="9"/>
        <v>0</v>
      </c>
    </row>
    <row r="101" spans="2:17" s="26" customFormat="1" ht="12.75" customHeight="1" x14ac:dyDescent="0.2">
      <c r="B101" s="185" t="s">
        <v>16</v>
      </c>
      <c r="C101" s="185"/>
      <c r="D101" s="186">
        <f>Q101</f>
        <v>4062111.2387377592</v>
      </c>
      <c r="E101" s="186"/>
      <c r="F101" s="186"/>
      <c r="G101" s="72"/>
      <c r="H101" s="73"/>
      <c r="I101" s="74">
        <f>H101/D101</f>
        <v>0</v>
      </c>
      <c r="J101" s="72"/>
      <c r="K101" s="73">
        <f>SUM(K16:K100)-0.17</f>
        <v>4056891.0013899999</v>
      </c>
      <c r="L101" s="74">
        <f>K101/D101</f>
        <v>0.99871489552083725</v>
      </c>
      <c r="M101" s="72"/>
      <c r="N101" s="73">
        <f>SUM(N15:N100)-0.17</f>
        <v>4056891.0013899999</v>
      </c>
      <c r="O101" s="74">
        <f>N101/D101</f>
        <v>0.99871489552083725</v>
      </c>
      <c r="Q101" s="6">
        <f>SUM(Q17:Q99)</f>
        <v>4062111.2387377592</v>
      </c>
    </row>
    <row r="102" spans="2:17" s="26" customFormat="1" ht="12.75" customHeight="1" x14ac:dyDescent="0.2">
      <c r="B102" s="27"/>
      <c r="C102" s="27"/>
      <c r="D102" s="28"/>
      <c r="E102" s="29"/>
      <c r="F102" s="29"/>
      <c r="G102" s="30"/>
      <c r="H102" s="31"/>
      <c r="I102" s="32"/>
      <c r="J102" s="30"/>
      <c r="K102" s="31"/>
      <c r="L102" s="32"/>
      <c r="M102" s="30"/>
      <c r="N102" s="31"/>
      <c r="O102" s="32"/>
    </row>
    <row r="103" spans="2:17" s="26" customFormat="1" ht="17.25" customHeight="1" x14ac:dyDescent="0.2">
      <c r="B103" s="27"/>
      <c r="C103" s="27"/>
      <c r="D103" s="28"/>
      <c r="E103" s="29"/>
      <c r="F103" s="29"/>
      <c r="G103" s="30"/>
      <c r="H103" s="31"/>
      <c r="I103" s="32"/>
      <c r="J103" s="30"/>
      <c r="K103" s="31"/>
      <c r="L103" s="32"/>
      <c r="M103" s="30"/>
      <c r="N103" s="31"/>
      <c r="O103" s="32"/>
    </row>
    <row r="104" spans="2:17" s="26" customFormat="1" ht="12.75" customHeight="1" x14ac:dyDescent="0.2">
      <c r="B104" s="43"/>
      <c r="C104" s="45">
        <v>4062111.24</v>
      </c>
      <c r="D104" s="31"/>
      <c r="E104" s="30"/>
      <c r="F104" s="30"/>
      <c r="G104" s="30"/>
      <c r="H104" s="31"/>
      <c r="I104" s="32"/>
      <c r="J104" s="30"/>
      <c r="K104" s="31"/>
      <c r="L104" s="32"/>
      <c r="M104" s="30"/>
      <c r="N104" s="31"/>
      <c r="O104" s="32"/>
    </row>
    <row r="105" spans="2:17" s="26" customFormat="1" ht="12.75" customHeight="1" x14ac:dyDescent="0.2">
      <c r="B105" s="27"/>
      <c r="C105" s="27"/>
      <c r="D105" s="28"/>
      <c r="E105" s="29"/>
      <c r="F105" s="29"/>
      <c r="G105" s="30"/>
      <c r="H105" s="31"/>
      <c r="I105" s="32"/>
      <c r="J105" s="30"/>
      <c r="K105" s="31"/>
      <c r="L105" s="32"/>
      <c r="M105" s="30"/>
      <c r="N105" s="31"/>
      <c r="O105" s="32"/>
    </row>
    <row r="106" spans="2:17" s="26" customFormat="1" ht="12.75" customHeight="1" x14ac:dyDescent="0.2">
      <c r="B106" s="27"/>
      <c r="C106" s="27"/>
      <c r="D106" s="28"/>
      <c r="E106" s="30" t="str">
        <f>CONCATENATE("% DA ",J13)</f>
        <v xml:space="preserve">% DA 15ª MEDIÇÃO </v>
      </c>
      <c r="F106" s="29"/>
      <c r="G106" s="30"/>
      <c r="H106" s="32">
        <f>L101</f>
        <v>0.99871489552083725</v>
      </c>
      <c r="I106" s="32"/>
      <c r="J106" s="30"/>
      <c r="K106" s="30" t="str">
        <f>J13</f>
        <v xml:space="preserve">15ª MEDIÇÃO </v>
      </c>
      <c r="L106" s="32"/>
      <c r="M106" s="179">
        <f>K101</f>
        <v>4056891.0013899999</v>
      </c>
      <c r="N106" s="179"/>
      <c r="O106" s="32"/>
    </row>
    <row r="107" spans="2:17" s="26" customFormat="1" ht="12.75" customHeight="1" x14ac:dyDescent="0.2">
      <c r="B107" s="27"/>
      <c r="C107" s="27"/>
      <c r="D107" s="28"/>
      <c r="E107" s="30"/>
      <c r="F107" s="29"/>
      <c r="G107" s="30"/>
      <c r="H107" s="32"/>
      <c r="I107" s="32"/>
      <c r="J107" s="30"/>
      <c r="K107" s="30" t="s">
        <v>19</v>
      </c>
      <c r="L107" s="32"/>
      <c r="M107" s="179">
        <f>N101</f>
        <v>4056891.0013899999</v>
      </c>
      <c r="N107" s="179"/>
      <c r="O107" s="32"/>
    </row>
    <row r="108" spans="2:17" s="26" customFormat="1" ht="12.75" customHeight="1" x14ac:dyDescent="0.2">
      <c r="B108" s="27"/>
      <c r="C108" s="44"/>
      <c r="D108" s="28"/>
      <c r="E108" s="30" t="s">
        <v>20</v>
      </c>
      <c r="F108" s="29"/>
      <c r="G108" s="30"/>
      <c r="H108" s="32">
        <f>O101</f>
        <v>0.99871489552083725</v>
      </c>
      <c r="I108" s="32"/>
      <c r="J108" s="30"/>
      <c r="K108" s="30" t="s">
        <v>21</v>
      </c>
      <c r="L108" s="32"/>
      <c r="M108" s="180">
        <f>IF(N101&lt;C104,C104-N101,"R$ 0,00")</f>
        <v>5220.2386100003496</v>
      </c>
      <c r="N108" s="180"/>
      <c r="O108" s="32"/>
    </row>
    <row r="109" spans="2:17" s="26" customFormat="1" ht="12.75" customHeight="1" x14ac:dyDescent="0.2">
      <c r="B109" s="27"/>
      <c r="C109" s="44"/>
      <c r="D109" s="28"/>
      <c r="E109" s="30"/>
      <c r="F109" s="29"/>
      <c r="G109" s="30"/>
      <c r="H109" s="32"/>
      <c r="I109" s="32"/>
      <c r="J109" s="30"/>
      <c r="K109" s="30"/>
      <c r="L109" s="32"/>
      <c r="M109" s="33"/>
      <c r="N109" s="28"/>
      <c r="O109" s="32"/>
    </row>
    <row r="110" spans="2:17" s="26" customFormat="1" ht="12.75" customHeight="1" x14ac:dyDescent="0.2">
      <c r="B110" s="27"/>
      <c r="C110" s="34"/>
      <c r="D110" s="28"/>
      <c r="E110" s="29"/>
      <c r="F110" s="29"/>
      <c r="G110" s="30"/>
      <c r="H110" s="31"/>
      <c r="I110" s="32"/>
      <c r="J110" s="30"/>
      <c r="K110" s="31"/>
      <c r="L110" s="32"/>
      <c r="M110" s="30"/>
      <c r="N110" s="31"/>
      <c r="O110" s="32"/>
    </row>
    <row r="111" spans="2:17" ht="12.75" customHeight="1" x14ac:dyDescent="0.2"/>
    <row r="112" spans="2:17" ht="12.75" customHeight="1" x14ac:dyDescent="0.2">
      <c r="C112" s="39"/>
    </row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spans="1:19" ht="12.75" customHeight="1" x14ac:dyDescent="0.2"/>
    <row r="322" spans="1:19" ht="12.75" customHeight="1" x14ac:dyDescent="0.2"/>
    <row r="323" spans="1:19" ht="12.75" customHeight="1" x14ac:dyDescent="0.2"/>
    <row r="324" spans="1:19" ht="12.75" customHeight="1" x14ac:dyDescent="0.2"/>
    <row r="325" spans="1:19" ht="12.75" customHeight="1" x14ac:dyDescent="0.2"/>
    <row r="326" spans="1:19" s="6" customFormat="1" ht="12.75" customHeight="1" x14ac:dyDescent="0.2">
      <c r="A326" s="24"/>
      <c r="B326" s="35"/>
      <c r="C326" s="36"/>
      <c r="D326" s="37"/>
      <c r="I326" s="38"/>
      <c r="L326" s="38"/>
      <c r="O326" s="38"/>
      <c r="P326" s="24"/>
      <c r="Q326" s="24"/>
      <c r="R326" s="24"/>
      <c r="S326" s="24"/>
    </row>
    <row r="327" spans="1:19" s="6" customFormat="1" ht="12.75" customHeight="1" x14ac:dyDescent="0.2">
      <c r="A327" s="24"/>
      <c r="B327" s="35"/>
      <c r="C327" s="36"/>
      <c r="D327" s="37"/>
      <c r="I327" s="38"/>
      <c r="L327" s="38"/>
      <c r="O327" s="38"/>
      <c r="P327" s="24"/>
      <c r="Q327" s="24"/>
      <c r="R327" s="24"/>
      <c r="S327" s="24"/>
    </row>
    <row r="328" spans="1:19" s="6" customFormat="1" ht="12.75" customHeight="1" x14ac:dyDescent="0.2">
      <c r="A328" s="24"/>
      <c r="B328" s="35"/>
      <c r="C328" s="36"/>
      <c r="D328" s="37"/>
      <c r="I328" s="38"/>
      <c r="L328" s="38"/>
      <c r="O328" s="38"/>
      <c r="P328" s="24"/>
      <c r="Q328" s="24"/>
      <c r="R328" s="24"/>
      <c r="S328" s="24"/>
    </row>
    <row r="329" spans="1:19" s="6" customFormat="1" ht="12.75" customHeight="1" x14ac:dyDescent="0.2">
      <c r="A329" s="24"/>
      <c r="B329" s="35"/>
      <c r="C329" s="36"/>
      <c r="D329" s="37"/>
      <c r="I329" s="38"/>
      <c r="L329" s="38"/>
      <c r="O329" s="38"/>
      <c r="P329" s="24"/>
      <c r="Q329" s="24"/>
      <c r="R329" s="24"/>
      <c r="S329" s="24"/>
    </row>
    <row r="330" spans="1:19" s="6" customFormat="1" ht="12.75" customHeight="1" x14ac:dyDescent="0.2">
      <c r="A330" s="24"/>
      <c r="B330" s="35"/>
      <c r="C330" s="36"/>
      <c r="D330" s="37"/>
      <c r="I330" s="38"/>
      <c r="L330" s="38"/>
      <c r="O330" s="38"/>
      <c r="P330" s="24"/>
      <c r="Q330" s="24"/>
      <c r="R330" s="24"/>
      <c r="S330" s="24"/>
    </row>
    <row r="331" spans="1:19" s="6" customFormat="1" ht="12.75" customHeight="1" x14ac:dyDescent="0.2">
      <c r="A331" s="24"/>
      <c r="B331" s="35"/>
      <c r="C331" s="36"/>
      <c r="D331" s="37"/>
      <c r="I331" s="38"/>
      <c r="L331" s="38"/>
      <c r="O331" s="38"/>
      <c r="P331" s="24"/>
      <c r="Q331" s="24"/>
      <c r="R331" s="24"/>
      <c r="S331" s="24"/>
    </row>
    <row r="332" spans="1:19" s="6" customFormat="1" ht="12.75" customHeight="1" x14ac:dyDescent="0.2">
      <c r="A332" s="24"/>
      <c r="B332" s="35"/>
      <c r="C332" s="36"/>
      <c r="D332" s="37"/>
      <c r="I332" s="38"/>
      <c r="L332" s="38"/>
      <c r="O332" s="38"/>
      <c r="P332" s="24"/>
      <c r="Q332" s="24"/>
      <c r="R332" s="24"/>
      <c r="S332" s="24"/>
    </row>
    <row r="333" spans="1:19" s="6" customFormat="1" ht="12.75" customHeight="1" x14ac:dyDescent="0.2">
      <c r="A333" s="24"/>
      <c r="B333" s="35"/>
      <c r="C333" s="36"/>
      <c r="D333" s="37"/>
      <c r="I333" s="38"/>
      <c r="L333" s="38"/>
      <c r="O333" s="38"/>
      <c r="P333" s="24"/>
      <c r="Q333" s="24"/>
      <c r="R333" s="24"/>
      <c r="S333" s="24"/>
    </row>
    <row r="334" spans="1:19" s="6" customFormat="1" ht="12.75" customHeight="1" x14ac:dyDescent="0.2">
      <c r="A334" s="24"/>
      <c r="B334" s="35"/>
      <c r="C334" s="36"/>
      <c r="D334" s="37"/>
      <c r="I334" s="38"/>
      <c r="L334" s="38"/>
      <c r="O334" s="38"/>
      <c r="P334" s="24"/>
      <c r="Q334" s="24"/>
      <c r="R334" s="24"/>
      <c r="S334" s="24"/>
    </row>
    <row r="335" spans="1:19" s="6" customFormat="1" ht="12.75" customHeight="1" x14ac:dyDescent="0.2">
      <c r="A335" s="24"/>
      <c r="B335" s="35"/>
      <c r="C335" s="36"/>
      <c r="D335" s="37"/>
      <c r="I335" s="38"/>
      <c r="L335" s="38"/>
      <c r="O335" s="38"/>
      <c r="P335" s="24"/>
      <c r="Q335" s="24"/>
      <c r="R335" s="24"/>
      <c r="S335" s="24"/>
    </row>
    <row r="336" spans="1:19" s="6" customFormat="1" ht="12.75" customHeight="1" x14ac:dyDescent="0.2">
      <c r="A336" s="24"/>
      <c r="B336" s="35"/>
      <c r="C336" s="36"/>
      <c r="D336" s="37"/>
      <c r="I336" s="38"/>
      <c r="L336" s="38"/>
      <c r="O336" s="38"/>
      <c r="P336" s="24"/>
      <c r="Q336" s="24"/>
      <c r="R336" s="24"/>
      <c r="S336" s="24"/>
    </row>
    <row r="337" spans="1:19" s="6" customFormat="1" ht="12.75" customHeight="1" x14ac:dyDescent="0.2">
      <c r="A337" s="24"/>
      <c r="B337" s="35"/>
      <c r="C337" s="36"/>
      <c r="D337" s="37"/>
      <c r="I337" s="38"/>
      <c r="L337" s="38"/>
      <c r="O337" s="38"/>
      <c r="P337" s="24"/>
      <c r="Q337" s="24"/>
      <c r="R337" s="24"/>
      <c r="S337" s="24"/>
    </row>
    <row r="338" spans="1:19" s="6" customFormat="1" ht="12.75" customHeight="1" x14ac:dyDescent="0.2">
      <c r="A338" s="24"/>
      <c r="B338" s="35"/>
      <c r="C338" s="36"/>
      <c r="D338" s="37"/>
      <c r="I338" s="38"/>
      <c r="L338" s="38"/>
      <c r="O338" s="38"/>
      <c r="P338" s="24"/>
      <c r="Q338" s="24"/>
      <c r="R338" s="24"/>
      <c r="S338" s="24"/>
    </row>
    <row r="339" spans="1:19" s="6" customFormat="1" ht="12.75" customHeight="1" x14ac:dyDescent="0.2">
      <c r="A339" s="24"/>
      <c r="B339" s="35"/>
      <c r="C339" s="36"/>
      <c r="D339" s="37"/>
      <c r="I339" s="38"/>
      <c r="L339" s="38"/>
      <c r="O339" s="38"/>
      <c r="P339" s="24"/>
      <c r="Q339" s="24"/>
      <c r="R339" s="24"/>
      <c r="S339" s="24"/>
    </row>
    <row r="340" spans="1:19" s="6" customFormat="1" ht="12.75" customHeight="1" x14ac:dyDescent="0.2">
      <c r="A340" s="24"/>
      <c r="B340" s="35"/>
      <c r="C340" s="36"/>
      <c r="D340" s="37"/>
      <c r="I340" s="38"/>
      <c r="L340" s="38"/>
      <c r="O340" s="38"/>
      <c r="P340" s="24"/>
      <c r="Q340" s="24"/>
      <c r="R340" s="24"/>
      <c r="S340" s="24"/>
    </row>
    <row r="341" spans="1:19" s="6" customFormat="1" ht="12.75" customHeight="1" x14ac:dyDescent="0.2">
      <c r="A341" s="24"/>
      <c r="B341" s="35"/>
      <c r="C341" s="40"/>
      <c r="D341" s="41"/>
      <c r="E341" s="42"/>
      <c r="I341" s="38"/>
      <c r="L341" s="38"/>
      <c r="O341" s="38"/>
      <c r="P341" s="24"/>
      <c r="Q341" s="24"/>
      <c r="R341" s="24"/>
      <c r="S341" s="24"/>
    </row>
    <row r="342" spans="1:19" s="6" customFormat="1" ht="12.75" customHeight="1" x14ac:dyDescent="0.2">
      <c r="A342" s="24"/>
      <c r="B342" s="35"/>
      <c r="C342" s="40"/>
      <c r="D342" s="41"/>
      <c r="E342" s="42"/>
      <c r="I342" s="38"/>
      <c r="L342" s="38"/>
      <c r="O342" s="38"/>
      <c r="P342" s="24"/>
      <c r="Q342" s="24"/>
      <c r="R342" s="24"/>
      <c r="S342" s="24"/>
    </row>
    <row r="343" spans="1:19" s="6" customFormat="1" ht="12.75" customHeight="1" x14ac:dyDescent="0.2">
      <c r="A343" s="24"/>
      <c r="B343" s="35"/>
      <c r="C343" s="36"/>
      <c r="D343" s="37"/>
      <c r="I343" s="38"/>
      <c r="L343" s="38"/>
      <c r="O343" s="38"/>
      <c r="P343" s="24"/>
      <c r="Q343" s="24"/>
      <c r="R343" s="24"/>
      <c r="S343" s="24"/>
    </row>
    <row r="344" spans="1:19" s="6" customFormat="1" ht="12.75" customHeight="1" x14ac:dyDescent="0.2">
      <c r="A344" s="24"/>
      <c r="B344" s="35"/>
      <c r="C344" s="36"/>
      <c r="D344" s="37"/>
      <c r="I344" s="38"/>
      <c r="L344" s="38"/>
      <c r="O344" s="38"/>
      <c r="P344" s="24"/>
      <c r="Q344" s="24"/>
      <c r="R344" s="24"/>
      <c r="S344" s="24"/>
    </row>
    <row r="345" spans="1:19" s="6" customFormat="1" ht="12.75" customHeight="1" x14ac:dyDescent="0.2">
      <c r="A345" s="24"/>
      <c r="B345" s="35"/>
      <c r="C345" s="36"/>
      <c r="D345" s="37"/>
      <c r="I345" s="38"/>
      <c r="L345" s="38"/>
      <c r="O345" s="38"/>
      <c r="P345" s="24"/>
      <c r="Q345" s="24"/>
      <c r="R345" s="24"/>
      <c r="S345" s="24"/>
    </row>
    <row r="346" spans="1:19" s="6" customFormat="1" ht="12.75" customHeight="1" x14ac:dyDescent="0.2">
      <c r="A346" s="24"/>
      <c r="B346" s="35"/>
      <c r="C346" s="36"/>
      <c r="D346" s="37"/>
      <c r="I346" s="38"/>
      <c r="L346" s="38"/>
      <c r="O346" s="38"/>
      <c r="P346" s="24"/>
      <c r="Q346" s="24"/>
      <c r="R346" s="24"/>
      <c r="S346" s="24"/>
    </row>
    <row r="347" spans="1:19" s="6" customFormat="1" ht="12.75" customHeight="1" x14ac:dyDescent="0.2">
      <c r="A347" s="24"/>
      <c r="B347" s="35"/>
      <c r="C347" s="36"/>
      <c r="D347" s="37"/>
      <c r="I347" s="38"/>
      <c r="L347" s="38"/>
      <c r="O347" s="38"/>
      <c r="P347" s="24"/>
      <c r="Q347" s="24"/>
      <c r="R347" s="24"/>
      <c r="S347" s="24"/>
    </row>
    <row r="348" spans="1:19" s="6" customFormat="1" ht="12.75" customHeight="1" x14ac:dyDescent="0.2">
      <c r="A348" s="24"/>
      <c r="B348" s="35"/>
      <c r="C348" s="36"/>
      <c r="D348" s="37"/>
      <c r="I348" s="38"/>
      <c r="L348" s="38"/>
      <c r="O348" s="38"/>
      <c r="P348" s="24"/>
      <c r="Q348" s="24"/>
      <c r="R348" s="24"/>
      <c r="S348" s="24"/>
    </row>
    <row r="349" spans="1:19" s="6" customFormat="1" ht="12.75" customHeight="1" x14ac:dyDescent="0.2">
      <c r="A349" s="24"/>
      <c r="B349" s="35"/>
      <c r="C349" s="36"/>
      <c r="D349" s="37"/>
      <c r="I349" s="38"/>
      <c r="L349" s="38"/>
      <c r="O349" s="38"/>
      <c r="P349" s="24"/>
      <c r="Q349" s="24"/>
      <c r="R349" s="24"/>
      <c r="S349" s="24"/>
    </row>
    <row r="350" spans="1:19" s="6" customFormat="1" ht="12.75" customHeight="1" x14ac:dyDescent="0.2">
      <c r="A350" s="24"/>
      <c r="B350" s="35"/>
      <c r="C350" s="36"/>
      <c r="D350" s="37"/>
      <c r="I350" s="38"/>
      <c r="L350" s="38"/>
      <c r="O350" s="38"/>
      <c r="P350" s="24"/>
      <c r="Q350" s="24"/>
      <c r="R350" s="24"/>
      <c r="S350" s="24"/>
    </row>
    <row r="351" spans="1:19" s="6" customFormat="1" ht="12.75" customHeight="1" x14ac:dyDescent="0.2">
      <c r="A351" s="24"/>
      <c r="B351" s="35"/>
      <c r="C351" s="36"/>
      <c r="D351" s="37"/>
      <c r="I351" s="38"/>
      <c r="L351" s="38"/>
      <c r="O351" s="38"/>
      <c r="P351" s="24"/>
      <c r="Q351" s="24"/>
      <c r="R351" s="24"/>
      <c r="S351" s="24"/>
    </row>
    <row r="352" spans="1:19" s="6" customFormat="1" ht="12.75" customHeight="1" x14ac:dyDescent="0.2">
      <c r="A352" s="24"/>
      <c r="B352" s="35"/>
      <c r="C352" s="36"/>
      <c r="D352" s="37"/>
      <c r="I352" s="38"/>
      <c r="L352" s="38"/>
      <c r="O352" s="38"/>
      <c r="P352" s="24"/>
      <c r="Q352" s="24"/>
      <c r="R352" s="24"/>
      <c r="S352" s="24"/>
    </row>
    <row r="353" spans="1:19" s="6" customFormat="1" ht="12.75" customHeight="1" x14ac:dyDescent="0.2">
      <c r="A353" s="24"/>
      <c r="B353" s="35"/>
      <c r="C353" s="36"/>
      <c r="D353" s="37"/>
      <c r="I353" s="38"/>
      <c r="L353" s="38"/>
      <c r="O353" s="38"/>
      <c r="P353" s="24"/>
      <c r="Q353" s="24"/>
      <c r="R353" s="24"/>
      <c r="S353" s="24"/>
    </row>
    <row r="354" spans="1:19" s="6" customFormat="1" ht="12.75" customHeight="1" x14ac:dyDescent="0.2">
      <c r="A354" s="24"/>
      <c r="B354" s="35"/>
      <c r="C354" s="36"/>
      <c r="D354" s="37"/>
      <c r="I354" s="38"/>
      <c r="L354" s="38"/>
      <c r="O354" s="38"/>
      <c r="P354" s="24"/>
      <c r="Q354" s="24"/>
      <c r="R354" s="24"/>
      <c r="S354" s="24"/>
    </row>
    <row r="355" spans="1:19" s="6" customFormat="1" ht="12.75" customHeight="1" x14ac:dyDescent="0.2">
      <c r="A355" s="24"/>
      <c r="B355" s="35"/>
      <c r="C355" s="36"/>
      <c r="D355" s="37"/>
      <c r="I355" s="38"/>
      <c r="L355" s="38"/>
      <c r="O355" s="38"/>
      <c r="P355" s="24"/>
      <c r="Q355" s="24"/>
      <c r="R355" s="24"/>
      <c r="S355" s="24"/>
    </row>
    <row r="356" spans="1:19" s="6" customFormat="1" ht="12.75" customHeight="1" x14ac:dyDescent="0.2">
      <c r="A356" s="24"/>
      <c r="B356" s="35"/>
      <c r="C356" s="36"/>
      <c r="D356" s="37"/>
      <c r="I356" s="38"/>
      <c r="L356" s="38"/>
      <c r="O356" s="38"/>
      <c r="P356" s="24"/>
      <c r="Q356" s="24"/>
      <c r="R356" s="24"/>
      <c r="S356" s="24"/>
    </row>
    <row r="357" spans="1:19" s="6" customFormat="1" ht="12.75" customHeight="1" x14ac:dyDescent="0.2">
      <c r="A357" s="24"/>
      <c r="B357" s="35"/>
      <c r="C357" s="36"/>
      <c r="D357" s="37"/>
      <c r="I357" s="38"/>
      <c r="L357" s="38"/>
      <c r="O357" s="38"/>
      <c r="P357" s="24"/>
      <c r="Q357" s="24"/>
      <c r="R357" s="24"/>
      <c r="S357" s="24"/>
    </row>
    <row r="358" spans="1:19" ht="12.75" customHeight="1" x14ac:dyDescent="0.2"/>
    <row r="359" spans="1:19" ht="12.75" customHeight="1" x14ac:dyDescent="0.2"/>
    <row r="360" spans="1:19" ht="12.75" customHeight="1" x14ac:dyDescent="0.2"/>
    <row r="361" spans="1:19" ht="12.75" customHeight="1" x14ac:dyDescent="0.2"/>
    <row r="362" spans="1:19" ht="12.75" customHeight="1" x14ac:dyDescent="0.2"/>
    <row r="363" spans="1:19" ht="12.75" customHeight="1" x14ac:dyDescent="0.2"/>
    <row r="364" spans="1:19" ht="12.75" customHeight="1" x14ac:dyDescent="0.2"/>
    <row r="365" spans="1:19" ht="12.75" customHeight="1" x14ac:dyDescent="0.2"/>
    <row r="366" spans="1:19" ht="12.75" customHeight="1" x14ac:dyDescent="0.2"/>
    <row r="367" spans="1:19" ht="12.75" customHeight="1" x14ac:dyDescent="0.2"/>
    <row r="368" spans="1:19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</sheetData>
  <mergeCells count="15">
    <mergeCell ref="M106:N106"/>
    <mergeCell ref="M107:N107"/>
    <mergeCell ref="M108:N108"/>
    <mergeCell ref="C2:D5"/>
    <mergeCell ref="C9:F9"/>
    <mergeCell ref="M9:O9"/>
    <mergeCell ref="M10:O10"/>
    <mergeCell ref="M11:O11"/>
    <mergeCell ref="B101:C101"/>
    <mergeCell ref="D101:F101"/>
    <mergeCell ref="B13:B14"/>
    <mergeCell ref="C13:C14"/>
    <mergeCell ref="D13:D14"/>
    <mergeCell ref="E13:E14"/>
    <mergeCell ref="F13:F14"/>
  </mergeCells>
  <printOptions horizontalCentered="1"/>
  <pageMargins left="0.47244094488188981" right="0.11811023622047245" top="1.1811023622047245" bottom="0.59055118110236227" header="0.39370078740157483" footer="0.39370078740157483"/>
  <pageSetup paperSize="9" scale="80" orientation="landscape" blackAndWhite="1" horizontalDpi="300" verticalDpi="300" r:id="rId1"/>
  <headerFooter alignWithMargins="0"/>
  <rowBreaks count="1" manualBreakCount="1">
    <brk id="96" max="15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  <pageSetUpPr fitToPage="1"/>
  </sheetPr>
  <dimension ref="A1:L63"/>
  <sheetViews>
    <sheetView showGridLines="0" tabSelected="1" view="pageBreakPreview" topLeftCell="A49" zoomScaleNormal="100" zoomScaleSheetLayoutView="100" workbookViewId="0">
      <selection activeCell="E69" sqref="E69"/>
    </sheetView>
  </sheetViews>
  <sheetFormatPr defaultRowHeight="12.75" x14ac:dyDescent="0.2"/>
  <cols>
    <col min="1" max="1" width="13" style="94" customWidth="1"/>
    <col min="2" max="2" width="13.85546875" style="94" customWidth="1"/>
    <col min="3" max="3" width="10.85546875" style="94" customWidth="1"/>
    <col min="4" max="4" width="70.140625" style="94" customWidth="1"/>
    <col min="5" max="5" width="5.7109375" style="94" customWidth="1"/>
    <col min="6" max="6" width="8.5703125" style="94" bestFit="1" customWidth="1"/>
    <col min="7" max="7" width="12.140625" style="94" bestFit="1" customWidth="1"/>
    <col min="8" max="8" width="13.28515625" style="94" bestFit="1" customWidth="1"/>
    <col min="9" max="9" width="13.42578125" style="94" customWidth="1"/>
    <col min="10" max="10" width="12.140625" style="100" customWidth="1"/>
    <col min="11" max="11" width="13.140625" style="94" customWidth="1"/>
    <col min="12" max="12" width="10.5703125" style="94" bestFit="1" customWidth="1"/>
    <col min="13" max="16384" width="9.140625" style="94"/>
  </cols>
  <sheetData>
    <row r="1" spans="1:11" ht="20.25" customHeight="1" thickBot="1" x14ac:dyDescent="0.25">
      <c r="A1" s="200" t="s">
        <v>194</v>
      </c>
      <c r="B1" s="201"/>
      <c r="C1" s="201"/>
      <c r="D1" s="201"/>
      <c r="E1" s="201"/>
      <c r="F1" s="201"/>
      <c r="G1" s="201"/>
      <c r="H1" s="202"/>
      <c r="I1" s="194"/>
      <c r="J1" s="195"/>
    </row>
    <row r="2" spans="1:11" ht="17.25" customHeight="1" x14ac:dyDescent="0.2">
      <c r="A2" s="203" t="s">
        <v>231</v>
      </c>
      <c r="B2" s="204"/>
      <c r="C2" s="204"/>
      <c r="D2" s="204"/>
      <c r="E2" s="204"/>
      <c r="F2" s="204"/>
      <c r="G2" s="204"/>
      <c r="H2" s="205"/>
      <c r="I2" s="196"/>
      <c r="J2" s="197"/>
    </row>
    <row r="3" spans="1:11" ht="17.25" customHeight="1" x14ac:dyDescent="0.2">
      <c r="A3" s="203" t="s">
        <v>189</v>
      </c>
      <c r="B3" s="204"/>
      <c r="C3" s="204"/>
      <c r="D3" s="204"/>
      <c r="E3" s="204"/>
      <c r="F3" s="204"/>
      <c r="G3" s="204"/>
      <c r="H3" s="205"/>
      <c r="I3" s="196"/>
      <c r="J3" s="197"/>
    </row>
    <row r="4" spans="1:11" ht="17.25" customHeight="1" thickBot="1" x14ac:dyDescent="0.25">
      <c r="A4" s="203" t="s">
        <v>264</v>
      </c>
      <c r="B4" s="204"/>
      <c r="C4" s="204"/>
      <c r="D4" s="204"/>
      <c r="E4" s="204"/>
      <c r="F4" s="204"/>
      <c r="G4" s="204"/>
      <c r="H4" s="205"/>
      <c r="I4" s="198"/>
      <c r="J4" s="199"/>
    </row>
    <row r="5" spans="1:11" ht="17.25" customHeight="1" x14ac:dyDescent="0.2">
      <c r="A5" s="192" t="s">
        <v>193</v>
      </c>
      <c r="B5" s="193"/>
      <c r="C5" s="193"/>
      <c r="D5" s="193"/>
      <c r="E5" s="193"/>
      <c r="F5" s="193"/>
      <c r="G5" s="193"/>
      <c r="H5" s="193"/>
      <c r="I5" s="193"/>
      <c r="J5" s="193"/>
    </row>
    <row r="6" spans="1:11" ht="9.75" customHeight="1" x14ac:dyDescent="0.2">
      <c r="A6" s="95"/>
      <c r="B6" s="96"/>
      <c r="C6" s="97"/>
      <c r="D6" s="96"/>
      <c r="E6" s="96"/>
      <c r="F6" s="96"/>
      <c r="G6" s="98"/>
      <c r="H6" s="98"/>
      <c r="I6" s="99"/>
      <c r="K6" s="98"/>
    </row>
    <row r="7" spans="1:11" x14ac:dyDescent="0.2">
      <c r="A7" s="206" t="s">
        <v>1</v>
      </c>
      <c r="B7" s="207"/>
      <c r="C7" s="209" t="s">
        <v>240</v>
      </c>
      <c r="D7" s="209"/>
      <c r="E7" s="209"/>
      <c r="F7" s="209"/>
      <c r="G7" s="209"/>
      <c r="H7" s="101"/>
    </row>
    <row r="8" spans="1:11" x14ac:dyDescent="0.2">
      <c r="A8" s="206" t="s">
        <v>195</v>
      </c>
      <c r="B8" s="207"/>
      <c r="C8" s="209" t="s">
        <v>241</v>
      </c>
      <c r="D8" s="209"/>
      <c r="E8" s="209"/>
      <c r="F8" s="209"/>
      <c r="G8" s="209"/>
      <c r="H8" s="209"/>
    </row>
    <row r="9" spans="1:11" x14ac:dyDescent="0.2">
      <c r="A9" s="206" t="s">
        <v>196</v>
      </c>
      <c r="B9" s="207"/>
      <c r="C9" s="211" t="s">
        <v>218</v>
      </c>
      <c r="D9" s="211"/>
      <c r="E9" s="211"/>
      <c r="F9" s="211"/>
      <c r="G9" s="211"/>
      <c r="H9" s="101"/>
    </row>
    <row r="10" spans="1:11" x14ac:dyDescent="0.2">
      <c r="A10" s="206" t="s">
        <v>197</v>
      </c>
      <c r="B10" s="207"/>
      <c r="C10" s="221" t="s">
        <v>247</v>
      </c>
      <c r="D10" s="221"/>
      <c r="E10" s="221"/>
      <c r="F10" s="221"/>
      <c r="G10" s="221"/>
      <c r="H10" s="98"/>
    </row>
    <row r="11" spans="1:11" x14ac:dyDescent="0.2">
      <c r="A11" s="206" t="s">
        <v>198</v>
      </c>
      <c r="B11" s="207"/>
      <c r="C11" s="212" t="s">
        <v>267</v>
      </c>
      <c r="D11" s="212"/>
      <c r="E11" s="212"/>
      <c r="F11" s="212"/>
      <c r="G11" s="212"/>
      <c r="H11" s="98"/>
    </row>
    <row r="12" spans="1:11" x14ac:dyDescent="0.2">
      <c r="A12" s="206" t="s">
        <v>259</v>
      </c>
      <c r="B12" s="207"/>
      <c r="C12" s="210">
        <v>0.3453</v>
      </c>
      <c r="D12" s="210"/>
      <c r="E12" s="210"/>
      <c r="F12" s="210"/>
      <c r="G12" s="210"/>
      <c r="H12" s="102"/>
    </row>
    <row r="13" spans="1:11" x14ac:dyDescent="0.2">
      <c r="A13" s="206" t="s">
        <v>216</v>
      </c>
      <c r="B13" s="207"/>
      <c r="C13" s="210" t="s">
        <v>262</v>
      </c>
      <c r="D13" s="210"/>
      <c r="E13" s="210"/>
      <c r="F13" s="210"/>
      <c r="G13" s="210"/>
      <c r="H13" s="102"/>
      <c r="K13" s="99"/>
    </row>
    <row r="14" spans="1:11" ht="9.75" customHeight="1" x14ac:dyDescent="0.2">
      <c r="A14" s="103"/>
      <c r="B14" s="104"/>
      <c r="C14" s="105"/>
      <c r="D14" s="104"/>
      <c r="E14" s="104"/>
      <c r="F14" s="104"/>
      <c r="G14" s="106"/>
      <c r="H14" s="106"/>
      <c r="K14" s="98"/>
    </row>
    <row r="15" spans="1:11" s="108" customFormat="1" ht="14.25" customHeight="1" x14ac:dyDescent="0.2">
      <c r="A15" s="218" t="s">
        <v>9</v>
      </c>
      <c r="B15" s="218" t="s">
        <v>205</v>
      </c>
      <c r="C15" s="218" t="s">
        <v>206</v>
      </c>
      <c r="D15" s="218" t="s">
        <v>10</v>
      </c>
      <c r="E15" s="189" t="s">
        <v>185</v>
      </c>
      <c r="F15" s="189"/>
      <c r="G15" s="219"/>
      <c r="H15" s="189"/>
      <c r="I15" s="189" t="s">
        <v>286</v>
      </c>
      <c r="J15" s="189"/>
      <c r="K15" s="107"/>
    </row>
    <row r="16" spans="1:11" s="108" customFormat="1" ht="10.5" customHeight="1" x14ac:dyDescent="0.2">
      <c r="A16" s="218"/>
      <c r="B16" s="218"/>
      <c r="C16" s="218"/>
      <c r="D16" s="218"/>
      <c r="E16" s="218" t="s">
        <v>186</v>
      </c>
      <c r="F16" s="220" t="s">
        <v>12</v>
      </c>
      <c r="G16" s="109" t="s">
        <v>188</v>
      </c>
      <c r="H16" s="190" t="s">
        <v>211</v>
      </c>
      <c r="I16" s="190" t="s">
        <v>287</v>
      </c>
      <c r="J16" s="191" t="s">
        <v>211</v>
      </c>
      <c r="K16" s="110"/>
    </row>
    <row r="17" spans="1:12" s="108" customFormat="1" ht="15.75" customHeight="1" x14ac:dyDescent="0.2">
      <c r="A17" s="218"/>
      <c r="B17" s="218"/>
      <c r="C17" s="218"/>
      <c r="D17" s="218"/>
      <c r="E17" s="218"/>
      <c r="F17" s="220"/>
      <c r="G17" s="111" t="s">
        <v>187</v>
      </c>
      <c r="H17" s="190"/>
      <c r="I17" s="190"/>
      <c r="J17" s="191"/>
      <c r="K17" s="112"/>
    </row>
    <row r="18" spans="1:12" x14ac:dyDescent="0.2">
      <c r="A18" s="113">
        <v>1</v>
      </c>
      <c r="B18" s="114"/>
      <c r="C18" s="115"/>
      <c r="D18" s="116" t="s">
        <v>191</v>
      </c>
      <c r="E18" s="114"/>
      <c r="F18" s="115"/>
      <c r="G18" s="117"/>
      <c r="H18" s="118"/>
      <c r="I18" s="118"/>
      <c r="J18" s="119"/>
      <c r="K18" s="120"/>
      <c r="L18" s="121"/>
    </row>
    <row r="19" spans="1:12" x14ac:dyDescent="0.2">
      <c r="A19" s="122" t="s">
        <v>190</v>
      </c>
      <c r="B19" s="122" t="s">
        <v>204</v>
      </c>
      <c r="C19" s="122">
        <v>20305</v>
      </c>
      <c r="D19" s="123" t="s">
        <v>249</v>
      </c>
      <c r="E19" s="122" t="s">
        <v>223</v>
      </c>
      <c r="F19" s="124">
        <v>8</v>
      </c>
      <c r="G19" s="125">
        <v>255.08</v>
      </c>
      <c r="H19" s="126">
        <f>ROUND(F19*G19,2)</f>
        <v>2040.64</v>
      </c>
      <c r="I19" s="90"/>
      <c r="J19" s="127">
        <f>ROUND(I19*F19,2)</f>
        <v>0</v>
      </c>
      <c r="K19" s="128"/>
    </row>
    <row r="20" spans="1:12" x14ac:dyDescent="0.2">
      <c r="A20" s="129" t="s">
        <v>253</v>
      </c>
      <c r="B20" s="122"/>
      <c r="C20" s="122"/>
      <c r="D20" s="130" t="s">
        <v>199</v>
      </c>
      <c r="E20" s="122"/>
      <c r="F20" s="124"/>
      <c r="G20" s="125"/>
      <c r="H20" s="131">
        <f>SUM(H19:H19)</f>
        <v>2040.64</v>
      </c>
      <c r="I20" s="90"/>
      <c r="J20" s="132">
        <f>SUM(J19)</f>
        <v>0</v>
      </c>
      <c r="K20" s="128"/>
    </row>
    <row r="21" spans="1:12" s="138" customFormat="1" x14ac:dyDescent="0.2">
      <c r="A21" s="133">
        <v>2</v>
      </c>
      <c r="B21" s="133"/>
      <c r="C21" s="133"/>
      <c r="D21" s="134" t="s">
        <v>285</v>
      </c>
      <c r="E21" s="133"/>
      <c r="F21" s="133"/>
      <c r="G21" s="135"/>
      <c r="H21" s="136"/>
      <c r="I21" s="91"/>
      <c r="J21" s="136"/>
      <c r="K21" s="137"/>
    </row>
    <row r="22" spans="1:12" s="138" customFormat="1" ht="25.5" customHeight="1" x14ac:dyDescent="0.2">
      <c r="A22" s="139" t="s">
        <v>192</v>
      </c>
      <c r="B22" s="139" t="s">
        <v>204</v>
      </c>
      <c r="C22" s="139">
        <v>120101</v>
      </c>
      <c r="D22" s="140" t="s">
        <v>224</v>
      </c>
      <c r="E22" s="139" t="s">
        <v>223</v>
      </c>
      <c r="F22" s="124">
        <v>43.42</v>
      </c>
      <c r="G22" s="125">
        <v>6.98</v>
      </c>
      <c r="H22" s="126">
        <f>ROUND(F22*G22,2)</f>
        <v>303.07</v>
      </c>
      <c r="I22" s="90"/>
      <c r="J22" s="127">
        <f t="shared" ref="J22:J23" si="0">ROUND(I22*F22,2)</f>
        <v>0</v>
      </c>
      <c r="K22" s="128"/>
    </row>
    <row r="23" spans="1:12" s="138" customFormat="1" ht="25.5" x14ac:dyDescent="0.2">
      <c r="A23" s="139" t="s">
        <v>270</v>
      </c>
      <c r="B23" s="139" t="s">
        <v>204</v>
      </c>
      <c r="C23" s="139">
        <v>110302</v>
      </c>
      <c r="D23" s="140" t="s">
        <v>225</v>
      </c>
      <c r="E23" s="139" t="s">
        <v>223</v>
      </c>
      <c r="F23" s="124">
        <v>43.42</v>
      </c>
      <c r="G23" s="125">
        <v>66.73</v>
      </c>
      <c r="H23" s="126">
        <f>ROUND(F23*G23,2)</f>
        <v>2897.42</v>
      </c>
      <c r="I23" s="90"/>
      <c r="J23" s="127">
        <f t="shared" si="0"/>
        <v>0</v>
      </c>
      <c r="K23" s="128"/>
    </row>
    <row r="24" spans="1:12" s="138" customFormat="1" x14ac:dyDescent="0.2">
      <c r="A24" s="141" t="s">
        <v>254</v>
      </c>
      <c r="B24" s="139"/>
      <c r="C24" s="142"/>
      <c r="D24" s="130" t="s">
        <v>236</v>
      </c>
      <c r="E24" s="142"/>
      <c r="F24" s="124"/>
      <c r="G24" s="143"/>
      <c r="H24" s="131">
        <f>ROUND(SUM(H22:H23),2)</f>
        <v>3200.49</v>
      </c>
      <c r="I24" s="90"/>
      <c r="J24" s="132">
        <f>SUM(J22:J23)</f>
        <v>0</v>
      </c>
      <c r="K24" s="144"/>
    </row>
    <row r="25" spans="1:12" x14ac:dyDescent="0.2">
      <c r="A25" s="133">
        <v>3</v>
      </c>
      <c r="B25" s="133"/>
      <c r="C25" s="133"/>
      <c r="D25" s="134" t="s">
        <v>226</v>
      </c>
      <c r="E25" s="133"/>
      <c r="F25" s="133"/>
      <c r="G25" s="135"/>
      <c r="H25" s="136"/>
      <c r="I25" s="91"/>
      <c r="J25" s="145"/>
      <c r="K25" s="137"/>
    </row>
    <row r="26" spans="1:12" ht="38.25" x14ac:dyDescent="0.2">
      <c r="A26" s="146" t="s">
        <v>215</v>
      </c>
      <c r="B26" s="122" t="s">
        <v>266</v>
      </c>
      <c r="C26" s="122">
        <v>92397</v>
      </c>
      <c r="D26" s="147" t="s">
        <v>265</v>
      </c>
      <c r="E26" s="139" t="s">
        <v>223</v>
      </c>
      <c r="F26" s="124">
        <v>148.32</v>
      </c>
      <c r="G26" s="125">
        <v>55.47</v>
      </c>
      <c r="H26" s="126">
        <f>ROUND(F26*G26,2)</f>
        <v>8227.31</v>
      </c>
      <c r="I26" s="90"/>
      <c r="J26" s="148">
        <f t="shared" ref="J26:J28" si="1">ROUND(I26*F26,2)</f>
        <v>0</v>
      </c>
      <c r="K26" s="128"/>
    </row>
    <row r="27" spans="1:12" s="138" customFormat="1" ht="25.5" x14ac:dyDescent="0.2">
      <c r="A27" s="146" t="s">
        <v>207</v>
      </c>
      <c r="B27" s="122" t="s">
        <v>204</v>
      </c>
      <c r="C27" s="139">
        <v>200202</v>
      </c>
      <c r="D27" s="140" t="s">
        <v>229</v>
      </c>
      <c r="E27" s="139" t="s">
        <v>18</v>
      </c>
      <c r="F27" s="124">
        <v>65.16</v>
      </c>
      <c r="G27" s="125">
        <v>60.16</v>
      </c>
      <c r="H27" s="126">
        <f>ROUND(F27*G27,2)</f>
        <v>3920.03</v>
      </c>
      <c r="I27" s="90"/>
      <c r="J27" s="127">
        <f t="shared" si="1"/>
        <v>0</v>
      </c>
      <c r="K27" s="128"/>
    </row>
    <row r="28" spans="1:12" s="138" customFormat="1" ht="38.25" x14ac:dyDescent="0.2">
      <c r="A28" s="146" t="s">
        <v>271</v>
      </c>
      <c r="B28" s="122" t="s">
        <v>204</v>
      </c>
      <c r="C28" s="139">
        <v>200253</v>
      </c>
      <c r="D28" s="140" t="s">
        <v>248</v>
      </c>
      <c r="E28" s="139" t="s">
        <v>223</v>
      </c>
      <c r="F28" s="124">
        <v>8.19</v>
      </c>
      <c r="G28" s="125">
        <v>76.8</v>
      </c>
      <c r="H28" s="126">
        <f>ROUND(F28*G28,2)</f>
        <v>628.99</v>
      </c>
      <c r="I28" s="90"/>
      <c r="J28" s="127">
        <f t="shared" si="1"/>
        <v>0</v>
      </c>
      <c r="K28" s="128"/>
    </row>
    <row r="29" spans="1:12" x14ac:dyDescent="0.2">
      <c r="A29" s="149" t="s">
        <v>255</v>
      </c>
      <c r="B29" s="122"/>
      <c r="C29" s="122"/>
      <c r="D29" s="130" t="s">
        <v>237</v>
      </c>
      <c r="E29" s="139"/>
      <c r="F29" s="124"/>
      <c r="G29" s="125"/>
      <c r="H29" s="150">
        <f>SUM(H26:H28)</f>
        <v>12776.33</v>
      </c>
      <c r="I29" s="90"/>
      <c r="J29" s="151">
        <f>SUM(J26:J28)</f>
        <v>0</v>
      </c>
      <c r="K29" s="128"/>
    </row>
    <row r="30" spans="1:12" x14ac:dyDescent="0.2">
      <c r="A30" s="133">
        <v>4</v>
      </c>
      <c r="B30" s="133"/>
      <c r="C30" s="133"/>
      <c r="D30" s="134" t="s">
        <v>284</v>
      </c>
      <c r="E30" s="133"/>
      <c r="F30" s="133"/>
      <c r="G30" s="135"/>
      <c r="H30" s="136"/>
      <c r="I30" s="91"/>
      <c r="J30" s="145"/>
      <c r="K30" s="137"/>
    </row>
    <row r="31" spans="1:12" ht="26.25" customHeight="1" x14ac:dyDescent="0.2">
      <c r="A31" s="146" t="s">
        <v>200</v>
      </c>
      <c r="B31" s="122" t="s">
        <v>204</v>
      </c>
      <c r="C31" s="122">
        <v>120220</v>
      </c>
      <c r="D31" s="147" t="s">
        <v>280</v>
      </c>
      <c r="E31" s="139" t="s">
        <v>223</v>
      </c>
      <c r="F31" s="124">
        <v>21.71</v>
      </c>
      <c r="G31" s="125">
        <v>92.96</v>
      </c>
      <c r="H31" s="126">
        <f>ROUND(F31*G31,2)</f>
        <v>2018.16</v>
      </c>
      <c r="I31" s="90"/>
      <c r="J31" s="148">
        <f t="shared" ref="J31:J32" si="2">ROUND(I31*F31,2)</f>
        <v>0</v>
      </c>
      <c r="K31" s="128"/>
    </row>
    <row r="32" spans="1:12" ht="26.25" customHeight="1" x14ac:dyDescent="0.2">
      <c r="A32" s="146" t="s">
        <v>202</v>
      </c>
      <c r="B32" s="122" t="s">
        <v>204</v>
      </c>
      <c r="C32" s="122">
        <v>130317</v>
      </c>
      <c r="D32" s="147" t="s">
        <v>281</v>
      </c>
      <c r="E32" s="139" t="s">
        <v>223</v>
      </c>
      <c r="F32" s="124">
        <v>19.739999999999998</v>
      </c>
      <c r="G32" s="125">
        <v>84.98</v>
      </c>
      <c r="H32" s="126">
        <f>ROUND(F32*G32,2)</f>
        <v>1677.51</v>
      </c>
      <c r="I32" s="90"/>
      <c r="J32" s="148">
        <f t="shared" si="2"/>
        <v>0</v>
      </c>
      <c r="K32" s="128"/>
    </row>
    <row r="33" spans="1:11" x14ac:dyDescent="0.2">
      <c r="A33" s="149" t="s">
        <v>256</v>
      </c>
      <c r="B33" s="122"/>
      <c r="C33" s="122"/>
      <c r="D33" s="130" t="s">
        <v>210</v>
      </c>
      <c r="E33" s="139"/>
      <c r="F33" s="124"/>
      <c r="G33" s="125"/>
      <c r="H33" s="150">
        <f>SUM(H31:H32)</f>
        <v>3695.67</v>
      </c>
      <c r="I33" s="90"/>
      <c r="J33" s="151">
        <f>SUM(J31:J32)</f>
        <v>0</v>
      </c>
      <c r="K33" s="128"/>
    </row>
    <row r="34" spans="1:11" x14ac:dyDescent="0.2">
      <c r="A34" s="133">
        <v>5</v>
      </c>
      <c r="B34" s="133"/>
      <c r="C34" s="133"/>
      <c r="D34" s="134" t="s">
        <v>227</v>
      </c>
      <c r="E34" s="133"/>
      <c r="F34" s="152"/>
      <c r="G34" s="135"/>
      <c r="H34" s="136"/>
      <c r="I34" s="91"/>
      <c r="J34" s="145"/>
      <c r="K34" s="137"/>
    </row>
    <row r="35" spans="1:11" ht="25.5" x14ac:dyDescent="0.2">
      <c r="A35" s="153" t="s">
        <v>201</v>
      </c>
      <c r="B35" s="154" t="s">
        <v>204</v>
      </c>
      <c r="C35" s="154">
        <v>151702</v>
      </c>
      <c r="D35" s="155" t="s">
        <v>245</v>
      </c>
      <c r="E35" s="154" t="s">
        <v>232</v>
      </c>
      <c r="F35" s="156">
        <v>1</v>
      </c>
      <c r="G35" s="125">
        <v>2695.3</v>
      </c>
      <c r="H35" s="126">
        <f>ROUND(F35*G35,2)</f>
        <v>2695.3</v>
      </c>
      <c r="I35" s="90"/>
      <c r="J35" s="148">
        <f t="shared" ref="J35:J39" si="3">ROUND(I35*F35,2)</f>
        <v>0</v>
      </c>
      <c r="K35" s="128"/>
    </row>
    <row r="36" spans="1:11" ht="25.5" x14ac:dyDescent="0.2">
      <c r="A36" s="153" t="s">
        <v>212</v>
      </c>
      <c r="B36" s="122" t="s">
        <v>235</v>
      </c>
      <c r="C36" s="154" t="s">
        <v>246</v>
      </c>
      <c r="D36" s="155" t="s">
        <v>261</v>
      </c>
      <c r="E36" s="154" t="s">
        <v>232</v>
      </c>
      <c r="F36" s="156">
        <v>6</v>
      </c>
      <c r="G36" s="125">
        <v>647.78</v>
      </c>
      <c r="H36" s="126">
        <f>ROUND(F36*G36,2)</f>
        <v>3886.68</v>
      </c>
      <c r="I36" s="90"/>
      <c r="J36" s="148">
        <f t="shared" si="3"/>
        <v>0</v>
      </c>
      <c r="K36" s="128"/>
    </row>
    <row r="37" spans="1:11" ht="25.5" customHeight="1" x14ac:dyDescent="0.2">
      <c r="A37" s="153" t="s">
        <v>213</v>
      </c>
      <c r="B37" s="122" t="s">
        <v>235</v>
      </c>
      <c r="C37" s="154" t="s">
        <v>252</v>
      </c>
      <c r="D37" s="155" t="s">
        <v>251</v>
      </c>
      <c r="E37" s="157" t="s">
        <v>232</v>
      </c>
      <c r="F37" s="156">
        <v>6</v>
      </c>
      <c r="G37" s="125">
        <v>46.86</v>
      </c>
      <c r="H37" s="126">
        <f>ROUND(F37*G37,2)</f>
        <v>281.16000000000003</v>
      </c>
      <c r="I37" s="90"/>
      <c r="J37" s="148">
        <f t="shared" si="3"/>
        <v>0</v>
      </c>
      <c r="K37" s="128"/>
    </row>
    <row r="38" spans="1:11" ht="24" customHeight="1" x14ac:dyDescent="0.2">
      <c r="A38" s="153" t="s">
        <v>214</v>
      </c>
      <c r="B38" s="154" t="s">
        <v>204</v>
      </c>
      <c r="C38" s="154">
        <v>151418</v>
      </c>
      <c r="D38" s="155" t="s">
        <v>283</v>
      </c>
      <c r="E38" s="154" t="s">
        <v>18</v>
      </c>
      <c r="F38" s="156">
        <v>153.80000000000001</v>
      </c>
      <c r="G38" s="125">
        <v>11.48</v>
      </c>
      <c r="H38" s="126">
        <f>ROUND(F38*G38,2)</f>
        <v>1765.62</v>
      </c>
      <c r="I38" s="90"/>
      <c r="J38" s="148">
        <f t="shared" si="3"/>
        <v>0</v>
      </c>
      <c r="K38" s="128"/>
    </row>
    <row r="39" spans="1:11" ht="24" customHeight="1" x14ac:dyDescent="0.2">
      <c r="A39" s="153" t="s">
        <v>217</v>
      </c>
      <c r="B39" s="154" t="s">
        <v>204</v>
      </c>
      <c r="C39" s="154">
        <v>151137</v>
      </c>
      <c r="D39" s="155" t="s">
        <v>282</v>
      </c>
      <c r="E39" s="154" t="s">
        <v>18</v>
      </c>
      <c r="F39" s="156">
        <v>67.400000000000006</v>
      </c>
      <c r="G39" s="125">
        <v>26.23</v>
      </c>
      <c r="H39" s="126">
        <f>ROUND(F39*G39,2)</f>
        <v>1767.9</v>
      </c>
      <c r="I39" s="90"/>
      <c r="J39" s="148">
        <f t="shared" si="3"/>
        <v>0</v>
      </c>
      <c r="K39" s="128"/>
    </row>
    <row r="40" spans="1:11" x14ac:dyDescent="0.2">
      <c r="A40" s="149" t="s">
        <v>208</v>
      </c>
      <c r="B40" s="122"/>
      <c r="C40" s="122"/>
      <c r="D40" s="130" t="s">
        <v>230</v>
      </c>
      <c r="E40" s="139"/>
      <c r="F40" s="156"/>
      <c r="G40" s="125"/>
      <c r="H40" s="150">
        <f>SUM(H35:H39)</f>
        <v>10396.659999999998</v>
      </c>
      <c r="I40" s="90"/>
      <c r="J40" s="151">
        <f>SUM(J35:J39)</f>
        <v>0</v>
      </c>
      <c r="K40" s="128"/>
    </row>
    <row r="41" spans="1:11" x14ac:dyDescent="0.2">
      <c r="A41" s="133">
        <v>6</v>
      </c>
      <c r="B41" s="133"/>
      <c r="C41" s="133"/>
      <c r="D41" s="134" t="s">
        <v>277</v>
      </c>
      <c r="E41" s="133"/>
      <c r="F41" s="133"/>
      <c r="G41" s="135"/>
      <c r="H41" s="136"/>
      <c r="I41" s="91"/>
      <c r="J41" s="145"/>
      <c r="K41" s="137"/>
    </row>
    <row r="42" spans="1:11" ht="25.5" x14ac:dyDescent="0.2">
      <c r="A42" s="146" t="s">
        <v>203</v>
      </c>
      <c r="B42" s="122" t="s">
        <v>204</v>
      </c>
      <c r="C42" s="122">
        <v>200326</v>
      </c>
      <c r="D42" s="147" t="s">
        <v>233</v>
      </c>
      <c r="E42" s="139" t="s">
        <v>223</v>
      </c>
      <c r="F42" s="156">
        <v>21.11</v>
      </c>
      <c r="G42" s="125">
        <v>21.05</v>
      </c>
      <c r="H42" s="126">
        <f t="shared" ref="H42:H49" si="4">ROUND(F42*G42,2)</f>
        <v>444.37</v>
      </c>
      <c r="I42" s="90"/>
      <c r="J42" s="148">
        <f t="shared" ref="J42:J49" si="5">ROUND(I42*F42,2)</f>
        <v>0</v>
      </c>
      <c r="K42" s="128"/>
    </row>
    <row r="43" spans="1:11" ht="25.5" x14ac:dyDescent="0.2">
      <c r="A43" s="146" t="s">
        <v>258</v>
      </c>
      <c r="B43" s="122" t="s">
        <v>204</v>
      </c>
      <c r="C43" s="122">
        <v>200511</v>
      </c>
      <c r="D43" s="147" t="s">
        <v>250</v>
      </c>
      <c r="E43" s="139" t="s">
        <v>106</v>
      </c>
      <c r="F43" s="156">
        <v>8</v>
      </c>
      <c r="G43" s="125">
        <v>158.99</v>
      </c>
      <c r="H43" s="126">
        <f t="shared" si="4"/>
        <v>1271.92</v>
      </c>
      <c r="I43" s="90"/>
      <c r="J43" s="148">
        <f t="shared" si="5"/>
        <v>0</v>
      </c>
      <c r="K43" s="128"/>
    </row>
    <row r="44" spans="1:11" ht="38.25" x14ac:dyDescent="0.2">
      <c r="A44" s="146" t="s">
        <v>268</v>
      </c>
      <c r="B44" s="122" t="s">
        <v>204</v>
      </c>
      <c r="C44" s="122">
        <v>200512</v>
      </c>
      <c r="D44" s="147" t="s">
        <v>238</v>
      </c>
      <c r="E44" s="139" t="s">
        <v>106</v>
      </c>
      <c r="F44" s="156">
        <v>2</v>
      </c>
      <c r="G44" s="125">
        <v>446.18</v>
      </c>
      <c r="H44" s="126">
        <f t="shared" si="4"/>
        <v>892.36</v>
      </c>
      <c r="I44" s="90"/>
      <c r="J44" s="148">
        <f t="shared" si="5"/>
        <v>0</v>
      </c>
      <c r="K44" s="128"/>
    </row>
    <row r="45" spans="1:11" ht="25.5" x14ac:dyDescent="0.2">
      <c r="A45" s="146" t="s">
        <v>269</v>
      </c>
      <c r="B45" s="122" t="s">
        <v>239</v>
      </c>
      <c r="C45" s="154" t="s">
        <v>257</v>
      </c>
      <c r="D45" s="147" t="s">
        <v>244</v>
      </c>
      <c r="E45" s="139" t="s">
        <v>106</v>
      </c>
      <c r="F45" s="156">
        <v>4</v>
      </c>
      <c r="G45" s="125">
        <v>508.52</v>
      </c>
      <c r="H45" s="126">
        <f t="shared" si="4"/>
        <v>2034.08</v>
      </c>
      <c r="I45" s="90"/>
      <c r="J45" s="148">
        <f t="shared" si="5"/>
        <v>0</v>
      </c>
      <c r="K45" s="128"/>
    </row>
    <row r="46" spans="1:11" x14ac:dyDescent="0.2">
      <c r="A46" s="146" t="s">
        <v>272</v>
      </c>
      <c r="B46" s="122" t="s">
        <v>204</v>
      </c>
      <c r="C46" s="122">
        <v>140703</v>
      </c>
      <c r="D46" s="147" t="s">
        <v>242</v>
      </c>
      <c r="E46" s="139" t="s">
        <v>228</v>
      </c>
      <c r="F46" s="156">
        <v>1</v>
      </c>
      <c r="G46" s="125">
        <v>349.21</v>
      </c>
      <c r="H46" s="126">
        <f t="shared" si="4"/>
        <v>349.21</v>
      </c>
      <c r="I46" s="90"/>
      <c r="J46" s="148">
        <f t="shared" si="5"/>
        <v>0</v>
      </c>
      <c r="K46" s="128"/>
    </row>
    <row r="47" spans="1:11" x14ac:dyDescent="0.2">
      <c r="A47" s="146" t="s">
        <v>273</v>
      </c>
      <c r="B47" s="122" t="s">
        <v>204</v>
      </c>
      <c r="C47" s="122">
        <v>170309</v>
      </c>
      <c r="D47" s="147" t="s">
        <v>274</v>
      </c>
      <c r="E47" s="139" t="s">
        <v>275</v>
      </c>
      <c r="F47" s="156">
        <v>1</v>
      </c>
      <c r="G47" s="125">
        <v>122.83</v>
      </c>
      <c r="H47" s="126">
        <f t="shared" si="4"/>
        <v>122.83</v>
      </c>
      <c r="I47" s="90"/>
      <c r="J47" s="148">
        <f t="shared" si="5"/>
        <v>0</v>
      </c>
      <c r="K47" s="128"/>
    </row>
    <row r="48" spans="1:11" ht="37.5" customHeight="1" x14ac:dyDescent="0.2">
      <c r="A48" s="146" t="s">
        <v>276</v>
      </c>
      <c r="B48" s="122" t="s">
        <v>204</v>
      </c>
      <c r="C48" s="122">
        <v>140201</v>
      </c>
      <c r="D48" s="147" t="s">
        <v>243</v>
      </c>
      <c r="E48" s="139" t="s">
        <v>106</v>
      </c>
      <c r="F48" s="156">
        <v>1</v>
      </c>
      <c r="G48" s="125">
        <v>382.63</v>
      </c>
      <c r="H48" s="126">
        <f t="shared" si="4"/>
        <v>382.63</v>
      </c>
      <c r="I48" s="92"/>
      <c r="J48" s="148">
        <f t="shared" si="5"/>
        <v>0</v>
      </c>
      <c r="K48" s="128"/>
    </row>
    <row r="49" spans="1:11" ht="37.5" customHeight="1" x14ac:dyDescent="0.2">
      <c r="A49" s="146" t="s">
        <v>279</v>
      </c>
      <c r="B49" s="122" t="s">
        <v>204</v>
      </c>
      <c r="C49" s="122">
        <v>200573</v>
      </c>
      <c r="D49" s="147" t="s">
        <v>278</v>
      </c>
      <c r="E49" s="139" t="s">
        <v>106</v>
      </c>
      <c r="F49" s="156">
        <v>1</v>
      </c>
      <c r="G49" s="125">
        <v>267.14</v>
      </c>
      <c r="H49" s="126">
        <f t="shared" si="4"/>
        <v>267.14</v>
      </c>
      <c r="I49" s="92"/>
      <c r="J49" s="148">
        <f t="shared" si="5"/>
        <v>0</v>
      </c>
      <c r="K49" s="128"/>
    </row>
    <row r="50" spans="1:11" x14ac:dyDescent="0.2">
      <c r="A50" s="149" t="s">
        <v>209</v>
      </c>
      <c r="B50" s="122"/>
      <c r="C50" s="122"/>
      <c r="D50" s="130" t="s">
        <v>221</v>
      </c>
      <c r="E50" s="139"/>
      <c r="F50" s="156"/>
      <c r="G50" s="125"/>
      <c r="H50" s="150">
        <f>SUM(H42:H49)</f>
        <v>5764.54</v>
      </c>
      <c r="I50" s="93"/>
      <c r="J50" s="151">
        <f>SUM(J42:J49)</f>
        <v>0</v>
      </c>
      <c r="K50" s="128"/>
    </row>
    <row r="51" spans="1:11" x14ac:dyDescent="0.2">
      <c r="A51" s="133">
        <v>7</v>
      </c>
      <c r="B51" s="133"/>
      <c r="C51" s="133"/>
      <c r="D51" s="134" t="s">
        <v>234</v>
      </c>
      <c r="E51" s="133"/>
      <c r="F51" s="133"/>
      <c r="G51" s="135"/>
      <c r="H51" s="136"/>
      <c r="I51" s="91"/>
      <c r="J51" s="145"/>
      <c r="K51" s="137"/>
    </row>
    <row r="52" spans="1:11" x14ac:dyDescent="0.2">
      <c r="A52" s="146" t="s">
        <v>219</v>
      </c>
      <c r="B52" s="122" t="s">
        <v>204</v>
      </c>
      <c r="C52" s="122">
        <v>200402</v>
      </c>
      <c r="D52" s="147" t="s">
        <v>260</v>
      </c>
      <c r="E52" s="139" t="s">
        <v>223</v>
      </c>
      <c r="F52" s="156">
        <v>186.61</v>
      </c>
      <c r="G52" s="125">
        <v>0.95</v>
      </c>
      <c r="H52" s="126">
        <f>ROUND(F52*G52,2)</f>
        <v>177.28</v>
      </c>
      <c r="I52" s="90"/>
      <c r="J52" s="148">
        <f>ROUND(I52*F52,2)</f>
        <v>0</v>
      </c>
      <c r="K52" s="128"/>
    </row>
    <row r="53" spans="1:11" x14ac:dyDescent="0.2">
      <c r="A53" s="158" t="s">
        <v>220</v>
      </c>
      <c r="B53" s="159"/>
      <c r="C53" s="159"/>
      <c r="D53" s="160" t="s">
        <v>222</v>
      </c>
      <c r="E53" s="161"/>
      <c r="F53" s="162"/>
      <c r="G53" s="163"/>
      <c r="H53" s="164">
        <f>H52</f>
        <v>177.28</v>
      </c>
      <c r="I53" s="93"/>
      <c r="J53" s="151">
        <f>SUM(J52)</f>
        <v>0</v>
      </c>
      <c r="K53" s="165"/>
    </row>
    <row r="54" spans="1:11" s="99" customFormat="1" ht="9" customHeight="1" x14ac:dyDescent="0.2">
      <c r="A54" s="166"/>
      <c r="B54" s="167"/>
      <c r="C54" s="167"/>
      <c r="D54" s="168"/>
      <c r="E54" s="169"/>
      <c r="F54" s="170"/>
      <c r="G54" s="171"/>
      <c r="H54" s="172"/>
      <c r="I54" s="93"/>
      <c r="J54" s="148"/>
      <c r="K54" s="165"/>
    </row>
    <row r="55" spans="1:11" x14ac:dyDescent="0.2">
      <c r="A55" s="208" t="s">
        <v>16</v>
      </c>
      <c r="B55" s="208"/>
      <c r="C55" s="208"/>
      <c r="D55" s="208"/>
      <c r="E55" s="208"/>
      <c r="F55" s="208"/>
      <c r="G55" s="208"/>
      <c r="H55" s="173">
        <f>SUM(H20+H24+H29+H33+H40+H50+H53)</f>
        <v>38051.609999999993</v>
      </c>
      <c r="I55" s="91"/>
      <c r="J55" s="151">
        <f>SUM(J20+J24+J29+J33+J40+J50+J53)</f>
        <v>0</v>
      </c>
      <c r="K55" s="99"/>
    </row>
    <row r="56" spans="1:11" x14ac:dyDescent="0.2">
      <c r="A56" s="213">
        <f ca="1">TODAY()</f>
        <v>44365</v>
      </c>
      <c r="B56" s="213"/>
      <c r="C56" s="213"/>
      <c r="D56" s="213"/>
      <c r="E56" s="213"/>
      <c r="F56" s="213"/>
      <c r="G56" s="213"/>
      <c r="H56" s="213"/>
      <c r="I56" s="222"/>
      <c r="J56" s="223"/>
    </row>
    <row r="57" spans="1:11" ht="52.5" customHeight="1" x14ac:dyDescent="0.2">
      <c r="A57" s="214" t="s">
        <v>263</v>
      </c>
      <c r="B57" s="214"/>
      <c r="C57" s="214"/>
      <c r="D57" s="214"/>
      <c r="E57" s="214"/>
      <c r="F57" s="214"/>
      <c r="G57" s="214"/>
      <c r="H57" s="214"/>
      <c r="I57" s="214"/>
      <c r="J57" s="214"/>
    </row>
    <row r="58" spans="1:11" x14ac:dyDescent="0.2">
      <c r="A58" s="174"/>
      <c r="B58" s="175"/>
      <c r="C58" s="176"/>
      <c r="D58" s="174"/>
      <c r="E58" s="174"/>
      <c r="F58" s="174"/>
      <c r="G58" s="174"/>
      <c r="H58" s="174"/>
      <c r="K58" s="174"/>
    </row>
    <row r="59" spans="1:11" x14ac:dyDescent="0.2">
      <c r="A59" s="177"/>
      <c r="B59" s="177"/>
      <c r="C59" s="177"/>
      <c r="D59" s="177"/>
      <c r="E59" s="177"/>
      <c r="F59" s="177"/>
      <c r="G59" s="177"/>
      <c r="H59" s="178"/>
      <c r="K59" s="177"/>
    </row>
    <row r="60" spans="1:11" x14ac:dyDescent="0.2">
      <c r="A60" s="177"/>
      <c r="B60" s="177"/>
      <c r="C60" s="177"/>
      <c r="D60" s="177"/>
      <c r="E60" s="177"/>
      <c r="F60" s="177"/>
      <c r="G60" s="177"/>
      <c r="H60" s="178"/>
      <c r="K60" s="177"/>
    </row>
    <row r="61" spans="1:11" x14ac:dyDescent="0.2">
      <c r="A61" s="216"/>
      <c r="B61" s="216"/>
      <c r="C61" s="216"/>
      <c r="D61" s="216"/>
      <c r="E61" s="216"/>
      <c r="F61" s="216"/>
      <c r="G61" s="216"/>
      <c r="H61" s="216"/>
    </row>
    <row r="62" spans="1:11" x14ac:dyDescent="0.2">
      <c r="A62" s="217"/>
      <c r="B62" s="217"/>
      <c r="C62" s="217"/>
      <c r="D62" s="217"/>
      <c r="E62" s="217"/>
      <c r="F62" s="217"/>
      <c r="G62" s="217"/>
      <c r="H62" s="217"/>
    </row>
    <row r="63" spans="1:11" x14ac:dyDescent="0.2">
      <c r="A63" s="215"/>
      <c r="B63" s="215"/>
      <c r="C63" s="215"/>
      <c r="D63" s="215"/>
      <c r="E63" s="215"/>
      <c r="F63" s="215"/>
      <c r="G63" s="215"/>
      <c r="H63" s="215"/>
    </row>
  </sheetData>
  <sheetProtection algorithmName="SHA-512" hashValue="soYGHesoyUaYVHjd/yqg/7mScCTuxNjtCFIkWZquTpznn7pd44TxC9Luz9seY9v84YxHHYYQLT1g6fEJqLbm5A==" saltValue="1zbF49uRvQKVGwithbc+Ng==" spinCount="100000" sheet="1" objects="1" scenarios="1"/>
  <mergeCells count="37">
    <mergeCell ref="A56:H56"/>
    <mergeCell ref="A57:J57"/>
    <mergeCell ref="A63:H63"/>
    <mergeCell ref="A9:B9"/>
    <mergeCell ref="A10:B10"/>
    <mergeCell ref="A11:B11"/>
    <mergeCell ref="A12:B12"/>
    <mergeCell ref="A61:H61"/>
    <mergeCell ref="A62:H62"/>
    <mergeCell ref="A15:A17"/>
    <mergeCell ref="B15:B17"/>
    <mergeCell ref="C15:C17"/>
    <mergeCell ref="D15:D17"/>
    <mergeCell ref="E15:H15"/>
    <mergeCell ref="E16:E17"/>
    <mergeCell ref="F16:F17"/>
    <mergeCell ref="A55:G55"/>
    <mergeCell ref="C8:H8"/>
    <mergeCell ref="C12:G12"/>
    <mergeCell ref="C13:G13"/>
    <mergeCell ref="A13:B13"/>
    <mergeCell ref="C9:G9"/>
    <mergeCell ref="C11:G11"/>
    <mergeCell ref="H16:H17"/>
    <mergeCell ref="C10:G10"/>
    <mergeCell ref="I15:J15"/>
    <mergeCell ref="I16:I17"/>
    <mergeCell ref="J16:J17"/>
    <mergeCell ref="A5:J5"/>
    <mergeCell ref="I1:J4"/>
    <mergeCell ref="A1:H1"/>
    <mergeCell ref="A2:H2"/>
    <mergeCell ref="A3:H3"/>
    <mergeCell ref="A4:H4"/>
    <mergeCell ref="A7:B7"/>
    <mergeCell ref="A8:B8"/>
    <mergeCell ref="C7:G7"/>
  </mergeCells>
  <printOptions horizontalCentered="1"/>
  <pageMargins left="0.78740157480314965" right="0.39370078740157483" top="0.59055118110236227" bottom="0.39370078740157483" header="0.31496062992125984" footer="0.31496062992125984"/>
  <pageSetup paperSize="9" scale="53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6</vt:i4>
      </vt:variant>
    </vt:vector>
  </HeadingPairs>
  <TitlesOfParts>
    <vt:vector size="9" baseType="lpstr">
      <vt:lpstr>15ª Medição (2)</vt:lpstr>
      <vt:lpstr>1ª a 15ª Med</vt:lpstr>
      <vt:lpstr>ORÇAMENTO</vt:lpstr>
      <vt:lpstr>'15ª Medição (2)'!Area_de_impressao</vt:lpstr>
      <vt:lpstr>'1ª a 15ª Med'!Area_de_impressao</vt:lpstr>
      <vt:lpstr>ORÇAMENTO!Area_de_impressao</vt:lpstr>
      <vt:lpstr>orça</vt:lpstr>
      <vt:lpstr>'15ª Medição (2)'!Titulos_de_impressao</vt:lpstr>
      <vt:lpstr>'1ª a 15ª Med'!Titulos_de_impressao</vt:lpstr>
    </vt:vector>
  </TitlesOfParts>
  <Company>Chip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2021-06-18T11:51:33Z</cp:lastPrinted>
  <dcterms:created xsi:type="dcterms:W3CDTF">2001-07-17T15:43:44Z</dcterms:created>
  <dcterms:modified xsi:type="dcterms:W3CDTF">2021-06-18T11:52:01Z</dcterms:modified>
</cp:coreProperties>
</file>