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UPERAÇÃO  E REPOSIÇÃO DE CALÇAMENTO\#LICITAÇÃO\"/>
    </mc:Choice>
  </mc:AlternateContent>
  <bookViews>
    <workbookView xWindow="0" yWindow="0" windowWidth="24000" windowHeight="943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ORÇAMENTO!$A$1:$J$62</definedName>
    <definedName name="IOPES">#REF!</definedName>
    <definedName name="MEMORIA">#REF!</definedName>
    <definedName name="orça">[1]ORÇAMENTO!$1:$1048576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1" l="1"/>
  <c r="J22" i="11"/>
  <c r="J34" i="11"/>
  <c r="J44" i="11"/>
  <c r="J50" i="11"/>
  <c r="J55" i="11"/>
  <c r="J58" i="11"/>
  <c r="H58" i="11"/>
  <c r="K26" i="11"/>
  <c r="K15" i="11"/>
  <c r="K59" i="11"/>
  <c r="K57" i="11"/>
  <c r="K56" i="11"/>
  <c r="K54" i="11"/>
  <c r="K53" i="11"/>
  <c r="K52" i="11"/>
  <c r="K51" i="11"/>
  <c r="K49" i="11"/>
  <c r="K48" i="11"/>
  <c r="K47" i="11"/>
  <c r="K46" i="11"/>
  <c r="K45" i="11"/>
  <c r="K43" i="11"/>
  <c r="K42" i="11"/>
  <c r="K41" i="11"/>
  <c r="K40" i="11"/>
  <c r="K39" i="11"/>
  <c r="K38" i="11"/>
  <c r="K37" i="11"/>
  <c r="K36" i="11"/>
  <c r="K35" i="11"/>
  <c r="K33" i="11"/>
  <c r="K32" i="11"/>
  <c r="K31" i="11"/>
  <c r="K30" i="11"/>
  <c r="K29" i="11"/>
  <c r="K28" i="11"/>
  <c r="K27" i="11"/>
  <c r="K25" i="11"/>
  <c r="K24" i="11"/>
  <c r="K23" i="11"/>
  <c r="K21" i="11"/>
  <c r="K16" i="11"/>
  <c r="K17" i="11"/>
  <c r="K18" i="11"/>
  <c r="K19" i="11"/>
  <c r="J19" i="11" l="1"/>
  <c r="J15" i="11"/>
  <c r="J14" i="11" s="1"/>
  <c r="J59" i="11"/>
  <c r="J57" i="11"/>
  <c r="J56" i="11"/>
  <c r="J54" i="11"/>
  <c r="J53" i="11"/>
  <c r="J52" i="11"/>
  <c r="J51" i="11"/>
  <c r="J49" i="11"/>
  <c r="J48" i="11"/>
  <c r="J47" i="11"/>
  <c r="J46" i="11"/>
  <c r="J45" i="11"/>
  <c r="J43" i="11"/>
  <c r="J42" i="11"/>
  <c r="J41" i="11"/>
  <c r="J40" i="11"/>
  <c r="J39" i="11"/>
  <c r="J38" i="11"/>
  <c r="J37" i="11"/>
  <c r="J36" i="11"/>
  <c r="J35" i="11"/>
  <c r="J33" i="11"/>
  <c r="J32" i="11"/>
  <c r="J31" i="11"/>
  <c r="J30" i="11"/>
  <c r="J29" i="11"/>
  <c r="J28" i="11"/>
  <c r="J27" i="11"/>
  <c r="J26" i="11"/>
  <c r="J25" i="11"/>
  <c r="J24" i="11"/>
  <c r="J23" i="11"/>
  <c r="J21" i="11"/>
  <c r="J16" i="11"/>
  <c r="J17" i="11"/>
  <c r="J18" i="11"/>
  <c r="J61" i="11" l="1"/>
  <c r="H21" i="11"/>
  <c r="E67" i="11" l="1"/>
  <c r="H10" i="11"/>
  <c r="H33" i="11" l="1"/>
  <c r="H20" i="11" l="1"/>
  <c r="H32" i="11" l="1"/>
  <c r="H15" i="11" l="1"/>
  <c r="H30" i="11" l="1"/>
  <c r="H43" i="11" l="1"/>
  <c r="H47" i="11"/>
  <c r="H24" i="11" l="1"/>
  <c r="H53" i="11"/>
  <c r="H18" i="11"/>
  <c r="H19" i="11"/>
  <c r="H42" i="11"/>
  <c r="H56" i="11"/>
  <c r="H57" i="11"/>
  <c r="H52" i="11"/>
  <c r="H54" i="11"/>
  <c r="H38" i="11"/>
  <c r="H39" i="11"/>
  <c r="H40" i="11"/>
  <c r="H41" i="11"/>
  <c r="H49" i="11"/>
  <c r="H36" i="11"/>
  <c r="H37" i="11"/>
  <c r="H35" i="11"/>
  <c r="H45" i="11"/>
  <c r="H59" i="11"/>
  <c r="H48" i="11"/>
  <c r="H51" i="11"/>
  <c r="H46" i="11"/>
  <c r="H29" i="11"/>
  <c r="H17" i="11"/>
  <c r="H16" i="11"/>
  <c r="H31" i="11"/>
  <c r="H26" i="11"/>
  <c r="H23" i="11"/>
  <c r="H25" i="11"/>
  <c r="H27" i="11"/>
  <c r="H55" i="11" l="1"/>
  <c r="H50" i="11"/>
  <c r="H44" i="11"/>
  <c r="H14" i="11"/>
  <c r="H34" i="11"/>
  <c r="H28" i="11" l="1"/>
  <c r="H22" i="11" l="1"/>
  <c r="H61" i="11" s="1"/>
  <c r="E68" i="11" s="1"/>
  <c r="H66" i="11" s="1"/>
  <c r="E69" i="11" l="1"/>
  <c r="H67" i="11" s="1"/>
</calcChain>
</file>

<file path=xl/sharedStrings.xml><?xml version="1.0" encoding="utf-8"?>
<sst xmlns="http://schemas.openxmlformats.org/spreadsheetml/2006/main" count="204" uniqueCount="136">
  <si>
    <t>M</t>
  </si>
  <si>
    <t>UN</t>
  </si>
  <si>
    <t>TUBO DE CONCRETO (SIMPLES) PARA REDES COLETORAS DE ÁGUAS PLUVIAIS, DIÂMETRO DE 300 MM, JUNTA RÍGIDA, INSTALADO EM LOCAL COM BAIXO NÍVEL DE INTERFERÊNCIAS - FORNECIMENTO E ASSENTAMENTO. AF_12/2015</t>
  </si>
  <si>
    <t>M2</t>
  </si>
  <si>
    <t>EXECUÇÃO DE SANITÁRIO E VESTIÁRIO EM CANTEIRO DE OBRA EM CHAPA DE MADEIRA COMPENSADA, NÃO INCLUSO MOBILIÁRIO. AF_02/2016</t>
  </si>
  <si>
    <t>EXECUÇÃO DE DEPÓSITO EM CANTEIRO DE OBRA EM CHAPA DE MADEIRA COMPENSADA, NÃO INCLUSO MOBILIÁRIO. AF_04/2016</t>
  </si>
  <si>
    <t>M3</t>
  </si>
  <si>
    <t>ASSENTAMENTO DE GUIA (MEIO-FIO) EM TRECHO RETO, CONFECCIONADA EM CONCRETO PRÉ-FABRICADO, DIMENSÕES 100X15X13X30 CM (COMPRIMENTO X BASE INFERIOR X BASE SUPERIOR X ALTURA), PARA VIAS URBANAS (USO VIÁRIO). AF_06/2016</t>
  </si>
  <si>
    <t>ASSENTAMENTO DE GUIA (MEIO-FIO) EM TRECHO CURVO, CONFECCIONADA EM CONCRETO PRÉ-FABRICADO, DIMENSÕES 100X15X13X30 CM (COMPRIMENTO X BASE INFERIOR X BASE SUPERIOR X ALTURA), PARA VIAS URBANAS (USO VIÁRIO). AF_06/2016</t>
  </si>
  <si>
    <t>EXECUÇÃO DE SARJETA DE CONCRETO USINADO, MOLDADA  IN LOCO  EM TRECHO RETO, 30 CM BASE X 15 CM ALTURA. AF_06/2016</t>
  </si>
  <si>
    <t>EXECUÇÃO DE SARJETA DE CONCRETO USINADO, MOLDADA  IN LOCO  EM TRECHO CURVO, 30 CM BASE X 15 CM ALTURA. AF_06/2016</t>
  </si>
  <si>
    <t>REATERRO MANUAL DE VALAS COM COMPACTAÇÃO MECANIZADA. AF_04/2016</t>
  </si>
  <si>
    <t>EXECUÇÃO DE VIA EM PISO INTERTRAVADO, COM BLOCO 16 FACES DE 22 X 11 CM, ESPESSURA 8 CM. AF_12/2015</t>
  </si>
  <si>
    <t>EXECUÇÃO DE PASSEIO (CALÇADA) OU PISO DE CONCRETO COM CONCRETO MOLDADO IN LOCO, USINADO, ACABAMENTO CONVENCIONAL, ESPESSURA 6 CM, ARMADO. AF_07/2016</t>
  </si>
  <si>
    <t>SERVIÇOS PRELIMINARES</t>
  </si>
  <si>
    <t>m2</t>
  </si>
  <si>
    <t>m</t>
  </si>
  <si>
    <t>PAVIMENTAÇÃO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</si>
  <si>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</si>
  <si>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</si>
  <si>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</si>
  <si>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</si>
  <si>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</si>
  <si>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</si>
  <si>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</si>
  <si>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</si>
  <si>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</si>
  <si>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</si>
  <si>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</si>
  <si>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TOTAL</t>
  </si>
  <si>
    <t>ESCAVAÇÃO VERTICAL A CÉU ABERTO, EM OBRAS DE INFRAESTRUTURA, INCLUINDO CARGA, DESCARGA E TRANSPORTE, EM SOLO DE 1ª CATEGORIA COM ESCAVADEIRA HIDRÁULICA (CAÇAMBA: 0,8 M³ / 111HP), FROTA DE 8 CAMINHÕES BASCULANTES DE 14 M³, DMT DE 6 KM E VELOCIDADE MÉDIA 22KM/H. AF_05/2020</t>
  </si>
  <si>
    <t>EXECUÇÃO E COMPACTAÇÃO DE ATERRO COM SOLO PREDOMINANTEMENTE ARGILOSO - EXCLUSIVE SOLO, ESCAVAÇÃO, CARGA E TRANSPORTE. AF_11/2019</t>
  </si>
  <si>
    <t>REGULARIZAÇÃO E COMPACTAÇÃO DE SUBLEITO DE SOLO PREDOMINANTEMENTE ARENOSO. AF_11/2019</t>
  </si>
  <si>
    <t>REGULARIZAÇÃO DE SUPERFÍCIES COM MOTONIVELADORA. AF_11/2019</t>
  </si>
  <si>
    <t>PISO EM LADRILHO HIDRÁULICO APLICADO EM AMBIENTES EXTERNOS. AF_05/2020</t>
  </si>
  <si>
    <t>VALOR UNIT.</t>
  </si>
  <si>
    <t>PREFEITURA DE CONCEIÇÃO DO CASTELO</t>
  </si>
  <si>
    <t>Obra:</t>
  </si>
  <si>
    <t>Local:</t>
  </si>
  <si>
    <t>Av. José Grilo, 152 - Centro
Conceição do Castelo/ES - CEP 29370000
Telefone: (28) 3547-1310</t>
  </si>
  <si>
    <t>POÇO DE INSPEÇÃO CIRCULAR PARA DRENAGEM, EM ALVENARIA COM TIJOLOS CERÂMICOS MACIÇOS, DIÂMETRO INTERNO = 0,6 M, PROFUNDIDADE = 1,5 M, EXCLUINDO TAMPÃO. AF_12/2020</t>
  </si>
  <si>
    <t>CAIXA COM GRELHA RETANGULAR DE FERRO FUNDIDO, EM ALVENARIA COM TIJOLOS CERÂMICOS MACIÇOS, DIMENSÕES INTERNAS: 0,30 X 1,00 X 1,00. AF_12/2020</t>
  </si>
  <si>
    <t>TAMPA CIRCULAR PARA ESGOTO E DRENAGEM, EM FERRO FUNDIDO, DIÂMETRO INTERNO = 0,6 M. AF_12/2020</t>
  </si>
  <si>
    <t xml:space="preserve">PREFEITURA DE CONCEIÇÃO DO CASTELO/ES </t>
  </si>
  <si>
    <t>Proprietário:</t>
  </si>
  <si>
    <t>Data base:</t>
  </si>
  <si>
    <t>BDI:</t>
  </si>
  <si>
    <t>Encargos Sociais:</t>
  </si>
  <si>
    <t>02.01</t>
  </si>
  <si>
    <t>LASTRO COM MATERIAL GRANULAR, APLICADO EM PISOS OU LAJES SOBRE SOLO, ESPESSURA DE *5 CM*. AF_08/2017</t>
  </si>
  <si>
    <t>LASTRO COM MATERIAL GRANULAR (AREIA MÉDIA), APLICADO EM PISOS OU LAJES SOBRE SOLO, ESPESSURA DE *10 CM*. AF_07/2019</t>
  </si>
  <si>
    <t>ESCAVAÇÃO MECANIZADA DE VALA COM PROFUNDIDADE ATÉ 1,5 M (MÉDIA ENTRE MONTANTE E JUSANTE/UMA COMPOSIÇÃO POR TRECHO) COM RETROESCAVADEIRA (CAPACIDADE DA CAÇAMBA DA RETRO: 0,26 M3 / POTÊNCIA: 88 HP), LARGURA DE 0,8 M A 1,5 M, EM SOLO DE 1A CATEGORIA, LOCAISCOM BAIXO NÍVEL DE INTERFERÊNCIA. AF_02/2021</t>
  </si>
  <si>
    <t>Data:</t>
  </si>
  <si>
    <t>RECUPERAÇÃO E REPOSIÇÃO DE CALÇAMENTO NO MUNICÍPIO DE CONCEIÇÃO DO CASTELO</t>
  </si>
  <si>
    <t>RUA RAFAELA BERNABÉ PIZZOL, RUA MANOEL ANTONIO DA SILVA E RUA COLMAR VIEIRA</t>
  </si>
  <si>
    <t>PINTURA DE FAIXA DE PEDESTRE OU ZEBRADA TINTA RETRORREFLETIVA A BASE DE RESINA ACRÍLICA COM MICROESFERAS DE VIDRO, E = 30 CM, APLICAÇÃO MANUAL. AF_05/2021</t>
  </si>
  <si>
    <t>01.02</t>
  </si>
  <si>
    <t>01.03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</si>
  <si>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</si>
  <si>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</si>
  <si>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</si>
  <si>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</si>
  <si>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</si>
  <si>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</si>
  <si>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</si>
  <si>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</si>
  <si>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03.09</t>
  </si>
  <si>
    <t>SINALIZAÇÃO VIÁRIA</t>
  </si>
  <si>
    <t>04.01</t>
  </si>
  <si>
    <t>04.02</t>
  </si>
  <si>
    <t>04.03</t>
  </si>
  <si>
    <t>ADMINISTRAÇÃO LOCAL</t>
  </si>
  <si>
    <t>PLACA DE OBRA NAS DIMENSÕES DE 2.0 X 4.0 M, PADRÃO IOPES</t>
  </si>
  <si>
    <t>CALÇADA ACESSÍVEL</t>
  </si>
  <si>
    <t>05.02</t>
  </si>
  <si>
    <t>05.01</t>
  </si>
  <si>
    <t>06.01</t>
  </si>
  <si>
    <t>05.03</t>
  </si>
  <si>
    <t>ISOLAMENTO DE OBRA COM TELA PLASTICA COM MALHA DE 5MM E ESTRUTURA DE MADEIRA PONTALETEADA</t>
  </si>
  <si>
    <t>CPU</t>
  </si>
  <si>
    <t xml:space="preserve">CPU </t>
  </si>
  <si>
    <t>01</t>
  </si>
  <si>
    <t>02</t>
  </si>
  <si>
    <t>03</t>
  </si>
  <si>
    <t>ADMINISTRAÇÃO LOCAL (O PAGAMENTO DESTE ITEM SERÁ DE ACORDO COM A EXECUÇÃO DA OBRA)</t>
  </si>
  <si>
    <t>07.01</t>
  </si>
  <si>
    <t>DRENAGEM</t>
  </si>
  <si>
    <t>05.04</t>
  </si>
  <si>
    <t>ISOLAMENTO</t>
  </si>
  <si>
    <t>M³</t>
  </si>
  <si>
    <t>03.10</t>
  </si>
  <si>
    <t>RETIRADA MANUAL DE BLOCOS PRÉ-MOLDADOS DE CONCRETO (BLOKRET), INCLUSIVE EMPILHAMENTO PARA REAPROVEITAMENTO</t>
  </si>
  <si>
    <t>06.02</t>
  </si>
  <si>
    <t>M²</t>
  </si>
  <si>
    <t>04.04</t>
  </si>
  <si>
    <t>04.05</t>
  </si>
  <si>
    <t>04.06</t>
  </si>
  <si>
    <t>04.07</t>
  </si>
  <si>
    <t>Confecção de suporte e travessa p/ placa de sinalização</t>
  </si>
  <si>
    <t>Forn. e implantação placa sinaliz. tot.refletiva</t>
  </si>
  <si>
    <t>PLACA ESMALTADA PARA IDENTIFICAÇÃO NR DE RUA, DIMENSÕES 45X25CM</t>
  </si>
  <si>
    <t>Demolição de piso cimentado inclusive lastro de concreto</t>
  </si>
  <si>
    <t>06.03</t>
  </si>
  <si>
    <t>06.04</t>
  </si>
  <si>
    <t>10</t>
  </si>
  <si>
    <t>MOBILIZAÇÃO DE EQUIPAMENTOS</t>
  </si>
  <si>
    <t>DESMOBILIZAÇÃO DE EQUIPAMENTOS</t>
  </si>
  <si>
    <t>8.01</t>
  </si>
  <si>
    <t>MOBILIZAÇÃO E DESMOBILIZAÇÃO DE EQUIPAMENTOS</t>
  </si>
  <si>
    <t>04.08</t>
  </si>
  <si>
    <t>04.09</t>
  </si>
  <si>
    <t>Remanejamento de ligação e religação de redes de esgoto, em Vias Urbanas</t>
  </si>
  <si>
    <t>DER ES</t>
  </si>
  <si>
    <t>Religação de rede de água em PVC DN 25 mm, inclusive conexões, em Vias Urbanas</t>
  </si>
  <si>
    <t>Base de brita graduada, inclusive fornecimento e transporte da brita</t>
  </si>
  <si>
    <t>01.04</t>
  </si>
  <si>
    <t>01.05</t>
  </si>
  <si>
    <t>IOPES</t>
  </si>
  <si>
    <t>Rede de água, com padrão de entrada d'água diâm. 3/4", conf. espec. CESAN, incl. tubos e conexões para alimentação, distribuição, extravasor e limpeza, cons. o padrão a 25m</t>
  </si>
  <si>
    <t>Rede de luz, incl. padrão entrada de energia trifás., cabo de ligação até barracões, quadro de distrib., disj. e chave de força (quando necessário), cons. 20m entre padrão entrada e QDG</t>
  </si>
  <si>
    <r>
      <t xml:space="preserve"> JOÃO LUCAS DIAS
</t>
    </r>
    <r>
      <rPr>
        <sz val="10"/>
        <rFont val="Arial"/>
        <family val="2"/>
      </rPr>
      <t>Engenheiro Civil
CREA ES-042317/D</t>
    </r>
  </si>
  <si>
    <t>05</t>
  </si>
  <si>
    <t>04</t>
  </si>
  <si>
    <t>06</t>
  </si>
  <si>
    <t>07</t>
  </si>
  <si>
    <t>08</t>
  </si>
  <si>
    <t>09</t>
  </si>
  <si>
    <t>(hora) / SEM DESONERAÇÃO</t>
  </si>
  <si>
    <t>AGO/2021</t>
  </si>
  <si>
    <t xml:space="preserve">REPASSE </t>
  </si>
  <si>
    <t>CONTRAPARTIDA</t>
  </si>
  <si>
    <t xml:space="preserve">CONTRAPARTIDA </t>
  </si>
  <si>
    <t>05.05</t>
  </si>
  <si>
    <t>Retirada de meio-fio de concreto</t>
  </si>
  <si>
    <t>03.11</t>
  </si>
  <si>
    <t xml:space="preserve">PROPOSTA DA EMPRESA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</si>
</sst>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R$&quot;\ #,##0.00;[Red]\-&quot;R$&quot;\ #,##0.00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_-* #,##0.00_-;\-* #,##0.00_-;_-* \-??_-;_-@_-"/>
    <numFmt numFmtId="166" formatCode="_(&quot;R$ &quot;* #,##0.00_);_(&quot;R$ &quot;* \(#,##0.00\);_(&quot;R$ 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9"/>
      <name val="Arial"/>
      <family val="2"/>
    </font>
    <font>
      <sz val="8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6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/>
    <xf numFmtId="0" fontId="23" fillId="35" borderId="11" xfId="42" applyFont="1" applyFill="1" applyBorder="1" applyAlignment="1">
      <alignment vertical="center" wrapText="1"/>
    </xf>
    <xf numFmtId="0" fontId="23" fillId="35" borderId="11" xfId="42" applyFont="1" applyFill="1" applyBorder="1" applyAlignment="1">
      <alignment horizontal="center" vertical="center" wrapText="1"/>
    </xf>
    <xf numFmtId="44" fontId="23" fillId="35" borderId="11" xfId="51" applyFont="1" applyFill="1" applyBorder="1" applyAlignment="1">
      <alignment horizontal="center" vertical="center" wrapText="1"/>
    </xf>
    <xf numFmtId="0" fontId="23" fillId="34" borderId="11" xfId="42" applyFont="1" applyFill="1" applyBorder="1" applyAlignment="1">
      <alignment horizontal="center" vertical="center" wrapText="1"/>
    </xf>
    <xf numFmtId="2" fontId="23" fillId="34" borderId="11" xfId="42" applyNumberFormat="1" applyFont="1" applyFill="1" applyBorder="1" applyAlignment="1">
      <alignment horizontal="center" vertical="center" wrapText="1"/>
    </xf>
    <xf numFmtId="44" fontId="23" fillId="34" borderId="11" xfId="51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vertical="center"/>
    </xf>
    <xf numFmtId="0" fontId="19" fillId="33" borderId="18" xfId="42" applyFont="1" applyFill="1" applyBorder="1" applyAlignment="1">
      <alignment vertical="center"/>
    </xf>
    <xf numFmtId="0" fontId="19" fillId="33" borderId="16" xfId="42" applyFont="1" applyFill="1" applyBorder="1" applyAlignment="1">
      <alignment vertical="center"/>
    </xf>
    <xf numFmtId="0" fontId="19" fillId="33" borderId="16" xfId="42" applyFont="1" applyFill="1" applyBorder="1" applyAlignment="1">
      <alignment horizontal="center" vertical="center"/>
    </xf>
    <xf numFmtId="44" fontId="19" fillId="33" borderId="16" xfId="51" applyFont="1" applyFill="1" applyBorder="1" applyAlignment="1">
      <alignment horizontal="center" vertical="center"/>
    </xf>
    <xf numFmtId="1" fontId="24" fillId="35" borderId="11" xfId="42" applyNumberFormat="1" applyFont="1" applyFill="1" applyBorder="1" applyAlignment="1">
      <alignment horizontal="center" vertical="center" wrapText="1"/>
    </xf>
    <xf numFmtId="44" fontId="20" fillId="35" borderId="11" xfId="51" applyFont="1" applyFill="1" applyBorder="1" applyAlignment="1">
      <alignment horizontal="center" vertical="center"/>
    </xf>
    <xf numFmtId="0" fontId="23" fillId="34" borderId="11" xfId="42" applyNumberFormat="1" applyFont="1" applyFill="1" applyBorder="1" applyAlignment="1">
      <alignment horizontal="center" vertical="center" wrapText="1"/>
    </xf>
    <xf numFmtId="44" fontId="29" fillId="36" borderId="11" xfId="51" quotePrefix="1" applyFont="1" applyFill="1" applyBorder="1" applyAlignment="1">
      <alignment horizontal="center" vertical="center"/>
    </xf>
    <xf numFmtId="0" fontId="19" fillId="33" borderId="16" xfId="42" applyFont="1" applyFill="1" applyBorder="1" applyAlignment="1">
      <alignment horizontal="justify" vertical="center"/>
    </xf>
    <xf numFmtId="0" fontId="24" fillId="35" borderId="11" xfId="42" applyFont="1" applyFill="1" applyBorder="1" applyAlignment="1">
      <alignment horizontal="justify" vertical="center" wrapText="1"/>
    </xf>
    <xf numFmtId="0" fontId="23" fillId="34" borderId="11" xfId="42" applyFont="1" applyFill="1" applyBorder="1" applyAlignment="1">
      <alignment horizontal="justify" vertical="center" wrapText="1"/>
    </xf>
    <xf numFmtId="0" fontId="23" fillId="0" borderId="11" xfId="42" applyFont="1" applyFill="1" applyBorder="1" applyAlignment="1">
      <alignment horizontal="justify" vertical="center" wrapText="1"/>
    </xf>
    <xf numFmtId="44" fontId="0" fillId="0" borderId="0" xfId="0" applyNumberFormat="1"/>
    <xf numFmtId="0" fontId="32" fillId="0" borderId="0" xfId="0" applyFont="1"/>
    <xf numFmtId="0" fontId="31" fillId="0" borderId="13" xfId="42" applyFont="1" applyFill="1" applyBorder="1" applyAlignment="1">
      <alignment horizontal="center" vertical="center" wrapText="1"/>
    </xf>
    <xf numFmtId="4" fontId="31" fillId="0" borderId="13" xfId="42" applyNumberFormat="1" applyFont="1" applyFill="1" applyBorder="1" applyAlignment="1">
      <alignment horizontal="center" vertical="center" wrapText="1"/>
    </xf>
    <xf numFmtId="44" fontId="31" fillId="0" borderId="13" xfId="51" applyFont="1" applyFill="1" applyBorder="1" applyAlignment="1">
      <alignment horizontal="center" vertical="center"/>
    </xf>
    <xf numFmtId="44" fontId="31" fillId="0" borderId="13" xfId="51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0" fillId="37" borderId="0" xfId="0" applyFill="1"/>
    <xf numFmtId="0" fontId="23" fillId="0" borderId="11" xfId="42" applyNumberFormat="1" applyFont="1" applyFill="1" applyBorder="1" applyAlignment="1">
      <alignment horizontal="center" vertical="center" wrapText="1"/>
    </xf>
    <xf numFmtId="0" fontId="23" fillId="0" borderId="11" xfId="42" applyFont="1" applyFill="1" applyBorder="1" applyAlignment="1">
      <alignment horizontal="center" vertical="center" wrapText="1"/>
    </xf>
    <xf numFmtId="0" fontId="23" fillId="0" borderId="11" xfId="0" applyFont="1" applyFill="1" applyBorder="1" applyAlignment="1" applyProtection="1">
      <alignment horizontal="center" vertical="center" wrapText="1"/>
    </xf>
    <xf numFmtId="2" fontId="23" fillId="0" borderId="11" xfId="42" applyNumberFormat="1" applyFont="1" applyFill="1" applyBorder="1" applyAlignment="1">
      <alignment horizontal="center" vertical="center" wrapText="1"/>
    </xf>
    <xf numFmtId="44" fontId="23" fillId="0" borderId="11" xfId="51" applyFont="1" applyFill="1" applyBorder="1" applyAlignment="1">
      <alignment horizontal="center" vertical="center" wrapText="1"/>
    </xf>
    <xf numFmtId="44" fontId="19" fillId="0" borderId="11" xfId="51" applyFont="1" applyFill="1" applyBorder="1" applyAlignment="1">
      <alignment horizontal="center" vertical="center"/>
    </xf>
    <xf numFmtId="0" fontId="0" fillId="0" borderId="0" xfId="0" applyFont="1"/>
    <xf numFmtId="44" fontId="0" fillId="0" borderId="0" xfId="100" applyFont="1"/>
    <xf numFmtId="0" fontId="23" fillId="34" borderId="20" xfId="42" applyNumberFormat="1" applyFont="1" applyFill="1" applyBorder="1" applyAlignment="1">
      <alignment horizontal="center" vertical="center" wrapText="1"/>
    </xf>
    <xf numFmtId="0" fontId="23" fillId="34" borderId="14" xfId="42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3" fillId="0" borderId="14" xfId="42" applyFont="1" applyFill="1" applyBorder="1" applyAlignment="1">
      <alignment horizontal="justify" vertical="center" wrapText="1"/>
    </xf>
    <xf numFmtId="2" fontId="23" fillId="34" borderId="14" xfId="42" applyNumberFormat="1" applyFont="1" applyFill="1" applyBorder="1" applyAlignment="1">
      <alignment horizontal="center" vertical="center" wrapText="1"/>
    </xf>
    <xf numFmtId="0" fontId="0" fillId="0" borderId="0" xfId="0"/>
    <xf numFmtId="0" fontId="33" fillId="0" borderId="11" xfId="0" applyFont="1" applyFill="1" applyBorder="1" applyAlignment="1">
      <alignment horizontal="center" vertical="distributed" wrapText="1"/>
    </xf>
    <xf numFmtId="49" fontId="23" fillId="34" borderId="11" xfId="42" applyNumberFormat="1" applyFont="1" applyFill="1" applyBorder="1" applyAlignment="1">
      <alignment horizontal="center" vertical="center" wrapText="1"/>
    </xf>
    <xf numFmtId="49" fontId="23" fillId="0" borderId="11" xfId="0" applyNumberFormat="1" applyFont="1" applyFill="1" applyBorder="1" applyAlignment="1" applyProtection="1">
      <alignment horizontal="center" vertical="center" wrapText="1"/>
    </xf>
    <xf numFmtId="0" fontId="33" fillId="0" borderId="11" xfId="0" applyFont="1" applyBorder="1" applyAlignment="1">
      <alignment horizontal="justify" vertical="distributed"/>
    </xf>
    <xf numFmtId="0" fontId="0" fillId="0" borderId="0" xfId="0"/>
    <xf numFmtId="0" fontId="0" fillId="0" borderId="0" xfId="0"/>
    <xf numFmtId="0" fontId="0" fillId="0" borderId="0" xfId="0" applyFill="1"/>
    <xf numFmtId="44" fontId="0" fillId="0" borderId="11" xfId="100" applyFont="1" applyFill="1" applyBorder="1"/>
    <xf numFmtId="0" fontId="33" fillId="0" borderId="11" xfId="0" applyFont="1" applyFill="1" applyBorder="1" applyAlignment="1">
      <alignment vertical="center" wrapText="1"/>
    </xf>
    <xf numFmtId="49" fontId="23" fillId="0" borderId="11" xfId="42" applyNumberFormat="1" applyFont="1" applyFill="1" applyBorder="1" applyAlignment="1">
      <alignment horizontal="justify" vertical="center" wrapText="1"/>
    </xf>
    <xf numFmtId="10" fontId="20" fillId="33" borderId="0" xfId="76" applyNumberFormat="1" applyFont="1" applyFill="1" applyBorder="1" applyAlignment="1">
      <alignment horizontal="left" vertical="center"/>
    </xf>
    <xf numFmtId="0" fontId="23" fillId="0" borderId="11" xfId="0" quotePrefix="1" applyFont="1" applyFill="1" applyBorder="1" applyAlignment="1" applyProtection="1">
      <alignment horizontal="center" vertical="center" wrapText="1"/>
    </xf>
    <xf numFmtId="49" fontId="23" fillId="0" borderId="11" xfId="0" quotePrefix="1" applyNumberFormat="1" applyFont="1" applyFill="1" applyBorder="1" applyAlignment="1" applyProtection="1">
      <alignment horizontal="center" vertical="center" wrapText="1"/>
    </xf>
    <xf numFmtId="44" fontId="23" fillId="34" borderId="14" xfId="51" applyFont="1" applyFill="1" applyBorder="1" applyAlignment="1">
      <alignment horizontal="center" vertical="center" wrapText="1"/>
    </xf>
    <xf numFmtId="10" fontId="20" fillId="33" borderId="0" xfId="76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/>
    <xf numFmtId="10" fontId="17" fillId="33" borderId="0" xfId="76" applyNumberFormat="1" applyFont="1" applyFill="1" applyBorder="1" applyAlignment="1">
      <alignment horizontal="right" vertical="center"/>
    </xf>
    <xf numFmtId="8" fontId="0" fillId="0" borderId="0" xfId="0" applyNumberFormat="1"/>
    <xf numFmtId="0" fontId="17" fillId="33" borderId="17" xfId="42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44" fontId="0" fillId="0" borderId="0" xfId="100" applyFont="1" applyAlignment="1">
      <alignment horizontal="center"/>
    </xf>
    <xf numFmtId="2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49" fontId="20" fillId="33" borderId="0" xfId="42" applyNumberFormat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0" fillId="34" borderId="0" xfId="42" applyFont="1" applyFill="1" applyBorder="1" applyAlignment="1">
      <alignment horizontal="left" vertical="center"/>
    </xf>
    <xf numFmtId="0" fontId="31" fillId="0" borderId="12" xfId="42" applyFont="1" applyFill="1" applyBorder="1" applyAlignment="1">
      <alignment horizontal="center" vertical="center" wrapText="1"/>
    </xf>
    <xf numFmtId="0" fontId="31" fillId="0" borderId="11" xfId="42" applyFont="1" applyFill="1" applyBorder="1" applyAlignment="1">
      <alignment horizontal="center" vertical="center" wrapText="1"/>
    </xf>
    <xf numFmtId="0" fontId="31" fillId="0" borderId="10" xfId="42" applyFont="1" applyFill="1" applyBorder="1" applyAlignment="1">
      <alignment horizontal="center" vertical="center" wrapText="1"/>
    </xf>
    <xf numFmtId="0" fontId="31" fillId="0" borderId="18" xfId="42" applyFont="1" applyFill="1" applyBorder="1" applyAlignment="1">
      <alignment horizontal="center" vertical="center"/>
    </xf>
    <xf numFmtId="0" fontId="31" fillId="0" borderId="16" xfId="42" applyFont="1" applyFill="1" applyBorder="1" applyAlignment="1">
      <alignment horizontal="center" vertical="center"/>
    </xf>
    <xf numFmtId="0" fontId="31" fillId="0" borderId="0" xfId="42" applyFont="1" applyFill="1" applyBorder="1" applyAlignment="1">
      <alignment horizontal="center" vertical="center"/>
    </xf>
    <xf numFmtId="0" fontId="31" fillId="0" borderId="19" xfId="42" applyFont="1" applyFill="1" applyBorder="1" applyAlignment="1">
      <alignment horizontal="center" vertical="center"/>
    </xf>
    <xf numFmtId="0" fontId="30" fillId="36" borderId="20" xfId="42" applyFont="1" applyFill="1" applyBorder="1" applyAlignment="1">
      <alignment horizontal="center" vertical="center" wrapText="1"/>
    </xf>
    <xf numFmtId="0" fontId="30" fillId="36" borderId="14" xfId="42" applyFont="1" applyFill="1" applyBorder="1" applyAlignment="1">
      <alignment horizontal="center" vertical="center" wrapText="1"/>
    </xf>
    <xf numFmtId="0" fontId="30" fillId="36" borderId="15" xfId="42" applyFont="1" applyFill="1" applyBorder="1" applyAlignment="1">
      <alignment horizontal="center" vertical="center" wrapText="1"/>
    </xf>
    <xf numFmtId="10" fontId="20" fillId="0" borderId="0" xfId="1" applyNumberFormat="1" applyFont="1" applyFill="1" applyBorder="1" applyAlignment="1">
      <alignment horizontal="left" vertical="center"/>
    </xf>
    <xf numFmtId="44" fontId="0" fillId="0" borderId="0" xfId="100" applyFont="1" applyBorder="1"/>
    <xf numFmtId="0" fontId="19" fillId="33" borderId="17" xfId="42" applyFont="1" applyFill="1" applyBorder="1" applyAlignment="1">
      <alignment vertical="center"/>
    </xf>
    <xf numFmtId="0" fontId="19" fillId="33" borderId="0" xfId="42" applyFont="1" applyFill="1" applyBorder="1" applyAlignment="1">
      <alignment vertical="center"/>
    </xf>
    <xf numFmtId="0" fontId="19" fillId="33" borderId="0" xfId="42" applyFont="1" applyFill="1" applyBorder="1" applyAlignment="1">
      <alignment horizontal="center" vertical="center"/>
    </xf>
    <xf numFmtId="0" fontId="19" fillId="33" borderId="0" xfId="42" applyFont="1" applyFill="1" applyBorder="1" applyAlignment="1">
      <alignment horizontal="justify" vertical="center"/>
    </xf>
    <xf numFmtId="44" fontId="19" fillId="33" borderId="0" xfId="51" applyFont="1" applyFill="1" applyBorder="1" applyAlignment="1">
      <alignment horizontal="center" vertical="center"/>
    </xf>
    <xf numFmtId="0" fontId="25" fillId="36" borderId="18" xfId="42" applyFont="1" applyFill="1" applyBorder="1" applyAlignment="1">
      <alignment horizontal="center" vertical="center"/>
    </xf>
    <xf numFmtId="0" fontId="25" fillId="36" borderId="16" xfId="42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vertical="center"/>
    </xf>
    <xf numFmtId="0" fontId="19" fillId="34" borderId="0" xfId="42" applyFont="1" applyFill="1" applyBorder="1"/>
    <xf numFmtId="14" fontId="17" fillId="34" borderId="0" xfId="42" applyNumberFormat="1" applyFont="1" applyFill="1" applyBorder="1" applyAlignment="1">
      <alignment horizontal="left"/>
    </xf>
    <xf numFmtId="44" fontId="0" fillId="0" borderId="11" xfId="100" applyFont="1" applyBorder="1"/>
    <xf numFmtId="44" fontId="0" fillId="0" borderId="21" xfId="100" applyFont="1" applyBorder="1"/>
    <xf numFmtId="44" fontId="23" fillId="0" borderId="0" xfId="100" applyFont="1" applyFill="1" applyBorder="1" applyAlignment="1">
      <alignment horizontal="justify" vertical="center" wrapText="1"/>
    </xf>
    <xf numFmtId="44" fontId="31" fillId="0" borderId="11" xfId="100" applyFont="1" applyFill="1" applyBorder="1" applyAlignment="1">
      <alignment horizontal="center" vertical="center"/>
    </xf>
    <xf numFmtId="44" fontId="31" fillId="0" borderId="13" xfId="100" applyFont="1" applyFill="1" applyBorder="1" applyAlignment="1">
      <alignment horizontal="center" vertical="center"/>
    </xf>
    <xf numFmtId="44" fontId="31" fillId="0" borderId="13" xfId="100" applyFont="1" applyFill="1" applyBorder="1" applyAlignment="1">
      <alignment horizontal="center" vertical="center" wrapText="1"/>
    </xf>
    <xf numFmtId="44" fontId="0" fillId="35" borderId="11" xfId="100" applyFont="1" applyFill="1" applyBorder="1"/>
    <xf numFmtId="44" fontId="15" fillId="35" borderId="11" xfId="100" applyFont="1" applyFill="1" applyBorder="1"/>
    <xf numFmtId="0" fontId="0" fillId="35" borderId="0" xfId="0" applyFill="1"/>
    <xf numFmtId="44" fontId="0" fillId="36" borderId="11" xfId="100" applyFont="1" applyFill="1" applyBorder="1"/>
    <xf numFmtId="0" fontId="0" fillId="36" borderId="0" xfId="0" applyFill="1"/>
    <xf numFmtId="44" fontId="1" fillId="0" borderId="11" xfId="100" applyFont="1" applyFill="1" applyBorder="1"/>
    <xf numFmtId="44" fontId="15" fillId="36" borderId="11" xfId="100" applyFont="1" applyFill="1" applyBorder="1"/>
    <xf numFmtId="44" fontId="19" fillId="34" borderId="14" xfId="51" applyFont="1" applyFill="1" applyBorder="1" applyAlignment="1">
      <alignment horizontal="center" vertical="center"/>
    </xf>
    <xf numFmtId="44" fontId="0" fillId="0" borderId="15" xfId="100" applyFont="1" applyBorder="1"/>
    <xf numFmtId="44" fontId="0" fillId="0" borderId="14" xfId="100" applyFont="1" applyBorder="1"/>
    <xf numFmtId="0" fontId="0" fillId="0" borderId="0" xfId="0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0" fillId="35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37" borderId="0" xfId="0" applyFill="1" applyAlignment="1">
      <alignment horizontal="left" vertical="center"/>
    </xf>
    <xf numFmtId="44" fontId="0" fillId="0" borderId="0" xfId="0" applyNumberFormat="1" applyFill="1" applyAlignment="1">
      <alignment horizontal="left" vertical="center"/>
    </xf>
    <xf numFmtId="0" fontId="0" fillId="36" borderId="0" xfId="0" applyFill="1" applyAlignment="1">
      <alignment horizontal="left" vertical="center"/>
    </xf>
    <xf numFmtId="44" fontId="0" fillId="0" borderId="11" xfId="100" applyFont="1" applyBorder="1" applyProtection="1">
      <protection locked="0"/>
    </xf>
    <xf numFmtId="44" fontId="0" fillId="0" borderId="11" xfId="100" applyFont="1" applyFill="1" applyBorder="1" applyProtection="1">
      <protection locked="0"/>
    </xf>
    <xf numFmtId="0" fontId="20" fillId="0" borderId="21" xfId="45" applyFont="1" applyFill="1" applyBorder="1" applyAlignment="1" applyProtection="1">
      <alignment horizontal="center" wrapText="1"/>
      <protection locked="0"/>
    </xf>
    <xf numFmtId="0" fontId="26" fillId="33" borderId="17" xfId="42" applyFont="1" applyFill="1" applyBorder="1" applyAlignment="1" applyProtection="1">
      <alignment horizontal="center" vertical="center"/>
      <protection locked="0"/>
    </xf>
    <xf numFmtId="0" fontId="26" fillId="33" borderId="0" xfId="42" applyFont="1" applyFill="1" applyBorder="1" applyAlignment="1" applyProtection="1">
      <alignment horizontal="center" vertical="center"/>
      <protection locked="0"/>
    </xf>
    <xf numFmtId="0" fontId="27" fillId="33" borderId="17" xfId="42" applyFont="1" applyFill="1" applyBorder="1" applyAlignment="1" applyProtection="1">
      <alignment horizontal="center" vertical="top" wrapText="1"/>
      <protection locked="0"/>
    </xf>
    <xf numFmtId="0" fontId="27" fillId="33" borderId="0" xfId="42" applyFont="1" applyFill="1" applyBorder="1" applyAlignment="1" applyProtection="1">
      <alignment horizontal="center" vertical="top" wrapText="1"/>
      <protection locked="0"/>
    </xf>
  </cellXfs>
  <cellStyles count="136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CC99"/>
      <color rgb="FFFFFF66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3%20OBRAS%20FINALIZADAS\%23%20OBRAS%20CONCLU&#205;DAS\RECAPEAMENTO%20AV.%20PRINCIPAL\EXECU&#199;&#195;O%20DE%20PROJETO\OR&#199;AMENTO\OR&#199;AMENTO%20RECAPEAMEN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RONOGRAMA 02"/>
      <sheetName val="TABELA PROJ.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PLANILHA ORÇAMENTÁRIA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Obra</v>
          </cell>
          <cell r="B9">
            <v>0</v>
          </cell>
          <cell r="C9" t="str">
            <v>RECAPEAMENTO ASFÁLTICO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Endereço</v>
          </cell>
          <cell r="B10">
            <v>0</v>
          </cell>
          <cell r="C10" t="str">
            <v xml:space="preserve">RUA SOUZA PINTO; AV. JOSÉ GRILO; AV. HARVEY VARGAS GRILO 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Proprietário</v>
          </cell>
          <cell r="B11">
            <v>0</v>
          </cell>
          <cell r="C11" t="str">
            <v xml:space="preserve">PREFEITURA DE CONCEIÇÃO DO CASTELO - ES 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Referencial de preços</v>
          </cell>
          <cell r="B12">
            <v>0</v>
          </cell>
          <cell r="C12" t="str">
            <v>DER-ES (JANEIRO/2017)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J12">
            <v>0</v>
          </cell>
          <cell r="K12">
            <v>0</v>
          </cell>
        </row>
        <row r="13">
          <cell r="A13" t="str">
            <v>BDI</v>
          </cell>
          <cell r="B13">
            <v>0</v>
          </cell>
          <cell r="C13">
            <v>0.29630000000000001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</row>
        <row r="14">
          <cell r="A14" t="str">
            <v>Encargos Sociais (SINAPI)</v>
          </cell>
          <cell r="B14">
            <v>0</v>
          </cell>
          <cell r="C14">
            <v>1.2833000000000001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J14">
            <v>0</v>
          </cell>
          <cell r="K14">
            <v>0</v>
          </cell>
        </row>
        <row r="15">
          <cell r="A15" t="str">
            <v>Orçamentista</v>
          </cell>
          <cell r="B15">
            <v>0</v>
          </cell>
          <cell r="C15" t="str">
            <v>ALEX NALI FERREIRA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>
            <v>0</v>
          </cell>
          <cell r="K15">
            <v>0</v>
          </cell>
        </row>
        <row r="16">
          <cell r="A16" t="str">
            <v>Data</v>
          </cell>
          <cell r="B16">
            <v>0</v>
          </cell>
          <cell r="C16" t="str">
            <v>14 DE JUNHO DE 2018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0</v>
          </cell>
          <cell r="K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</row>
        <row r="18">
          <cell r="A18" t="str">
            <v>ITEM</v>
          </cell>
          <cell r="B18" t="str">
            <v>FONTE</v>
          </cell>
          <cell r="C18" t="str">
            <v>CÓDIGO</v>
          </cell>
          <cell r="D18" t="str">
            <v>ESPECIFICAÇÃO</v>
          </cell>
          <cell r="E18" t="str">
            <v>CONTRATADO</v>
          </cell>
          <cell r="F18">
            <v>0</v>
          </cell>
          <cell r="G18">
            <v>0</v>
          </cell>
          <cell r="H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 t="str">
            <v>UNID.</v>
          </cell>
          <cell r="F19" t="str">
            <v>QUANT.</v>
          </cell>
          <cell r="G19" t="str">
            <v>VALOR</v>
          </cell>
          <cell r="H19" t="str">
            <v>VALOR TOTAL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 t="str">
            <v>UNITÁRIO</v>
          </cell>
          <cell r="H20">
            <v>0</v>
          </cell>
        </row>
        <row r="21">
          <cell r="A21">
            <v>1</v>
          </cell>
          <cell r="B21">
            <v>0</v>
          </cell>
          <cell r="C21">
            <v>0</v>
          </cell>
          <cell r="D21" t="str">
            <v>SERVIÇOS PRELIMINARES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J21">
            <v>0</v>
          </cell>
        </row>
        <row r="22">
          <cell r="A22" t="str">
            <v>01.01</v>
          </cell>
          <cell r="B22" t="str">
            <v>DER-ES</v>
          </cell>
          <cell r="C22">
            <v>41500</v>
          </cell>
          <cell r="D22" t="str">
            <v>Placa de obra nas dimensões de 2,0 x 4,0 m, padrão SEDURB.</v>
          </cell>
          <cell r="E22" t="str">
            <v>M2</v>
          </cell>
          <cell r="F22">
            <v>8</v>
          </cell>
          <cell r="G22">
            <v>184.38</v>
          </cell>
          <cell r="H22">
            <v>1475.04</v>
          </cell>
          <cell r="J22">
            <v>0</v>
          </cell>
        </row>
        <row r="23">
          <cell r="A23" t="str">
            <v>01.02</v>
          </cell>
          <cell r="B23" t="str">
            <v>DER-ES</v>
          </cell>
          <cell r="C23">
            <v>41580</v>
          </cell>
          <cell r="D23" t="str">
            <v>Aluguel de container tipo sanitário com 3 vasos sanitários, lavatório, mictório, 5 chuveiros, 2 venezianas e piso especial</v>
          </cell>
          <cell r="E23" t="str">
            <v>MÊS</v>
          </cell>
          <cell r="F23">
            <v>9</v>
          </cell>
          <cell r="G23">
            <v>756.17</v>
          </cell>
          <cell r="H23">
            <v>6805.53</v>
          </cell>
          <cell r="J23">
            <v>0</v>
          </cell>
        </row>
        <row r="24">
          <cell r="A24" t="str">
            <v>001</v>
          </cell>
          <cell r="B24">
            <v>0</v>
          </cell>
          <cell r="C24">
            <v>0</v>
          </cell>
          <cell r="D24" t="str">
            <v>SUB-TOTAL 01</v>
          </cell>
          <cell r="E24">
            <v>0</v>
          </cell>
          <cell r="F24">
            <v>0</v>
          </cell>
          <cell r="G24">
            <v>0</v>
          </cell>
          <cell r="H24">
            <v>8280.57</v>
          </cell>
          <cell r="I24">
            <v>0</v>
          </cell>
          <cell r="J24">
            <v>0</v>
          </cell>
        </row>
        <row r="25">
          <cell r="A25">
            <v>2</v>
          </cell>
          <cell r="B25">
            <v>0</v>
          </cell>
          <cell r="C25">
            <v>0</v>
          </cell>
          <cell r="D25" t="str">
            <v>PAVIMENTAÇÃO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02.01</v>
          </cell>
          <cell r="B26" t="str">
            <v>DER-ES</v>
          </cell>
          <cell r="C26">
            <v>40765</v>
          </cell>
          <cell r="D26" t="str">
            <v>Escarificação e compactação de base (100% P.I.) H=0,20m</v>
          </cell>
          <cell r="E26" t="str">
            <v>M2</v>
          </cell>
          <cell r="F26">
            <v>21438.09</v>
          </cell>
          <cell r="G26">
            <v>5.83</v>
          </cell>
          <cell r="H26">
            <v>124984.06</v>
          </cell>
          <cell r="I26">
            <v>0</v>
          </cell>
          <cell r="J26">
            <v>0</v>
          </cell>
        </row>
        <row r="27">
          <cell r="A27" t="str">
            <v>02.02</v>
          </cell>
          <cell r="B27" t="str">
            <v>DER-ES</v>
          </cell>
          <cell r="C27">
            <v>60010</v>
          </cell>
          <cell r="D27" t="str">
            <v>Transporte Local de Materiais (TR-101-01) (Vias urbanas - Caminhão basculante)</v>
          </cell>
          <cell r="E27" t="str">
            <v>T</v>
          </cell>
          <cell r="F27">
            <v>1003.3</v>
          </cell>
          <cell r="G27">
            <v>4.72</v>
          </cell>
          <cell r="H27">
            <v>4735.58</v>
          </cell>
          <cell r="I27">
            <v>0</v>
          </cell>
          <cell r="J27">
            <v>0</v>
          </cell>
        </row>
        <row r="28">
          <cell r="A28" t="str">
            <v>02.03</v>
          </cell>
          <cell r="B28" t="str">
            <v>DER-ES</v>
          </cell>
          <cell r="C28">
            <v>40981</v>
          </cell>
          <cell r="D28" t="str">
            <v>Aplicação de jato de ar comprimido para limpeza de trincas</v>
          </cell>
          <cell r="E28" t="str">
            <v>M2</v>
          </cell>
          <cell r="F28">
            <v>21438.09</v>
          </cell>
          <cell r="G28">
            <v>1.71</v>
          </cell>
          <cell r="H28">
            <v>36659.129999999997</v>
          </cell>
          <cell r="I28">
            <v>0</v>
          </cell>
          <cell r="J28">
            <v>0</v>
          </cell>
        </row>
        <row r="29">
          <cell r="A29" t="str">
            <v>02.04</v>
          </cell>
          <cell r="B29" t="str">
            <v>DER-ES</v>
          </cell>
          <cell r="C29">
            <v>42485</v>
          </cell>
          <cell r="D29" t="str">
            <v>Pintura de ligação inclusive fornecimento e transporte comercial do material betuminoso em Vias Urbanas</v>
          </cell>
          <cell r="E29" t="str">
            <v>M2</v>
          </cell>
          <cell r="F29">
            <v>21438.09</v>
          </cell>
          <cell r="G29">
            <v>2.19</v>
          </cell>
          <cell r="H29">
            <v>46949.42</v>
          </cell>
          <cell r="I29">
            <v>0</v>
          </cell>
          <cell r="J29">
            <v>0</v>
          </cell>
        </row>
        <row r="30">
          <cell r="A30" t="str">
            <v>02.05</v>
          </cell>
          <cell r="B30" t="str">
            <v>DER-ES</v>
          </cell>
          <cell r="C30">
            <v>40130</v>
          </cell>
          <cell r="D30" t="str">
            <v>Recomposição de revestimento c/ CBUQ - Inclusive fornecimento e transporte dos materiais (transporte CBUQ: 29,9 km de Fazenda do Estado/ES)</v>
          </cell>
          <cell r="E30" t="str">
            <v>T</v>
          </cell>
          <cell r="F30">
            <v>3511.56</v>
          </cell>
          <cell r="G30">
            <v>322.03999999999996</v>
          </cell>
          <cell r="H30">
            <v>1130862.78</v>
          </cell>
          <cell r="I30">
            <v>1009959.77</v>
          </cell>
          <cell r="J30">
            <v>120903.01000000001</v>
          </cell>
        </row>
        <row r="31">
          <cell r="A31" t="str">
            <v>002</v>
          </cell>
          <cell r="B31">
            <v>0</v>
          </cell>
          <cell r="C31">
            <v>0</v>
          </cell>
          <cell r="D31" t="str">
            <v>SUB-TOTAL 02</v>
          </cell>
          <cell r="E31">
            <v>0</v>
          </cell>
          <cell r="F31">
            <v>0</v>
          </cell>
          <cell r="G31">
            <v>0</v>
          </cell>
          <cell r="H31">
            <v>1344190.97</v>
          </cell>
          <cell r="I31">
            <v>0</v>
          </cell>
          <cell r="J31">
            <v>0</v>
          </cell>
        </row>
        <row r="32">
          <cell r="A32">
            <v>3</v>
          </cell>
          <cell r="B32">
            <v>0</v>
          </cell>
          <cell r="C32">
            <v>0</v>
          </cell>
          <cell r="D32" t="str">
            <v>SERVIÇOS COMPLEMENTARES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03.01</v>
          </cell>
          <cell r="B33" t="str">
            <v>DER-ES</v>
          </cell>
          <cell r="C33">
            <v>40893</v>
          </cell>
          <cell r="D33" t="str">
            <v>Remoção de meio fio</v>
          </cell>
          <cell r="E33" t="str">
            <v>M</v>
          </cell>
          <cell r="F33">
            <v>702.58</v>
          </cell>
          <cell r="G33">
            <v>22.21</v>
          </cell>
          <cell r="H33">
            <v>15604.3</v>
          </cell>
          <cell r="I33">
            <v>0</v>
          </cell>
          <cell r="J33">
            <v>0</v>
          </cell>
        </row>
        <row r="34">
          <cell r="A34" t="str">
            <v>03.02</v>
          </cell>
          <cell r="B34" t="str">
            <v>DER-ES</v>
          </cell>
          <cell r="C34">
            <v>40141</v>
          </cell>
          <cell r="D34" t="str">
            <v>Meio-fio pré-moldado em concreto, inclusive caiação e transporte do meio-fio</v>
          </cell>
          <cell r="E34" t="str">
            <v>M</v>
          </cell>
          <cell r="F34">
            <v>754.13</v>
          </cell>
          <cell r="G34">
            <v>50.56</v>
          </cell>
          <cell r="H34">
            <v>38128.81</v>
          </cell>
          <cell r="I34">
            <v>0</v>
          </cell>
          <cell r="J34">
            <v>0</v>
          </cell>
        </row>
        <row r="35">
          <cell r="A35" t="str">
            <v>03.03</v>
          </cell>
          <cell r="B35" t="str">
            <v>DER-ES</v>
          </cell>
          <cell r="C35">
            <v>42870</v>
          </cell>
          <cell r="D35" t="str">
            <v>Demolição mecânica de concreto em Vias Urbanas</v>
          </cell>
          <cell r="E35" t="str">
            <v>M3</v>
          </cell>
          <cell r="F35">
            <v>41.83</v>
          </cell>
          <cell r="G35">
            <v>187.71</v>
          </cell>
          <cell r="H35">
            <v>7851.91</v>
          </cell>
          <cell r="I35">
            <v>0</v>
          </cell>
          <cell r="J35">
            <v>0</v>
          </cell>
        </row>
        <row r="36">
          <cell r="A36" t="str">
            <v>03.04</v>
          </cell>
          <cell r="B36" t="str">
            <v>DER-ES</v>
          </cell>
          <cell r="C36">
            <v>41240</v>
          </cell>
          <cell r="D36" t="str">
            <v>Passeio em concreto, largura 2,00m, acabamento em ladrilho hidráulico podotátil (L=0,40m)</v>
          </cell>
          <cell r="E36" t="str">
            <v>M2</v>
          </cell>
          <cell r="F36">
            <v>1110.9000000000001</v>
          </cell>
          <cell r="G36">
            <v>82.96</v>
          </cell>
          <cell r="H36">
            <v>92160.26</v>
          </cell>
          <cell r="I36">
            <v>0</v>
          </cell>
          <cell r="J36">
            <v>0</v>
          </cell>
        </row>
        <row r="37">
          <cell r="A37" t="str">
            <v>03.05</v>
          </cell>
          <cell r="B37" t="str">
            <v>DER-ES</v>
          </cell>
          <cell r="C37">
            <v>60010</v>
          </cell>
          <cell r="D37" t="str">
            <v>Transporte Local de Materiais (TR-101-01) (Vias urbanas - Caminhão basculante)</v>
          </cell>
          <cell r="E37" t="str">
            <v>T</v>
          </cell>
          <cell r="F37">
            <v>156.6</v>
          </cell>
          <cell r="G37">
            <v>4.72</v>
          </cell>
          <cell r="H37">
            <v>739.15</v>
          </cell>
          <cell r="I37">
            <v>0</v>
          </cell>
          <cell r="J37">
            <v>0</v>
          </cell>
        </row>
        <row r="38">
          <cell r="A38" t="str">
            <v>003</v>
          </cell>
          <cell r="B38">
            <v>0</v>
          </cell>
          <cell r="C38">
            <v>0</v>
          </cell>
          <cell r="D38" t="str">
            <v>SUB-TOTAL 03</v>
          </cell>
          <cell r="E38">
            <v>0</v>
          </cell>
          <cell r="F38">
            <v>0</v>
          </cell>
          <cell r="G38">
            <v>0</v>
          </cell>
          <cell r="H38">
            <v>154484.43</v>
          </cell>
          <cell r="I38">
            <v>0</v>
          </cell>
          <cell r="J38">
            <v>0</v>
          </cell>
        </row>
        <row r="39">
          <cell r="A39">
            <v>4</v>
          </cell>
          <cell r="B39">
            <v>0</v>
          </cell>
          <cell r="C39">
            <v>0</v>
          </cell>
          <cell r="D39" t="str">
            <v>ADMINISTRAÇÃO LOCAL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A40" t="str">
            <v>04.01</v>
          </cell>
          <cell r="B40" t="str">
            <v>COMPOSIÇÃO</v>
          </cell>
          <cell r="C40" t="str">
            <v>CPU 01</v>
          </cell>
          <cell r="D40" t="str">
            <v>Administração local ¹</v>
          </cell>
          <cell r="E40" t="str">
            <v>UN</v>
          </cell>
          <cell r="F40">
            <v>1</v>
          </cell>
          <cell r="G40">
            <v>46958.64</v>
          </cell>
          <cell r="H40">
            <v>46958.64</v>
          </cell>
          <cell r="J40">
            <v>0</v>
          </cell>
        </row>
        <row r="41">
          <cell r="A41" t="str">
            <v>004</v>
          </cell>
          <cell r="B41">
            <v>0</v>
          </cell>
          <cell r="C41">
            <v>0</v>
          </cell>
          <cell r="D41" t="str">
            <v>SUB-TOTAL 04</v>
          </cell>
          <cell r="E41">
            <v>0</v>
          </cell>
          <cell r="F41">
            <v>0</v>
          </cell>
          <cell r="G41">
            <v>0</v>
          </cell>
          <cell r="H41">
            <v>46958.64</v>
          </cell>
          <cell r="I41">
            <v>3.0219575578866592E-2</v>
          </cell>
          <cell r="J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J42">
            <v>0</v>
          </cell>
        </row>
        <row r="43">
          <cell r="A43" t="str">
            <v>TOTAL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1553914.6099999999</v>
          </cell>
          <cell r="J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J44">
            <v>0</v>
          </cell>
        </row>
        <row r="45">
          <cell r="A45" t="str">
            <v>¹ O item ADMINISTRAÇÃO LOCAL será medido proporcionalmente ao avanço da obra.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1420793.4400000002</v>
          </cell>
          <cell r="I45">
            <v>0</v>
          </cell>
          <cell r="J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133121.16999999969</v>
          </cell>
          <cell r="J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9.3694949773979588E-2</v>
          </cell>
          <cell r="J48">
            <v>0</v>
          </cell>
        </row>
        <row r="49">
          <cell r="A49" t="str">
            <v>Alex Nali Ferreira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A50" t="str">
            <v>Engenheiro Civil PMCC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A51" t="str">
            <v>CREA-ES 039390/D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J52">
            <v>0</v>
          </cell>
        </row>
        <row r="53">
          <cell r="J53">
            <v>0</v>
          </cell>
        </row>
        <row r="54">
          <cell r="J54">
            <v>0</v>
          </cell>
        </row>
        <row r="55">
          <cell r="J55">
            <v>0</v>
          </cell>
        </row>
        <row r="56">
          <cell r="J56">
            <v>0</v>
          </cell>
        </row>
        <row r="57">
          <cell r="J57">
            <v>0</v>
          </cell>
        </row>
        <row r="58">
          <cell r="J58">
            <v>0</v>
          </cell>
        </row>
        <row r="59">
          <cell r="J59">
            <v>0</v>
          </cell>
        </row>
        <row r="60">
          <cell r="J60">
            <v>0</v>
          </cell>
        </row>
        <row r="61">
          <cell r="J61">
            <v>0</v>
          </cell>
        </row>
        <row r="62">
          <cell r="J62">
            <v>0</v>
          </cell>
        </row>
        <row r="63">
          <cell r="J63">
            <v>0</v>
          </cell>
        </row>
        <row r="64">
          <cell r="J64">
            <v>0</v>
          </cell>
        </row>
        <row r="65">
          <cell r="J65">
            <v>0</v>
          </cell>
        </row>
        <row r="66">
          <cell r="J66">
            <v>0</v>
          </cell>
        </row>
        <row r="67">
          <cell r="J67">
            <v>0</v>
          </cell>
        </row>
        <row r="68">
          <cell r="J68">
            <v>0</v>
          </cell>
        </row>
        <row r="69">
          <cell r="J69">
            <v>0</v>
          </cell>
        </row>
        <row r="70">
          <cell r="J70">
            <v>0</v>
          </cell>
        </row>
        <row r="71">
          <cell r="J71">
            <v>0</v>
          </cell>
        </row>
        <row r="72">
          <cell r="J72">
            <v>0</v>
          </cell>
        </row>
        <row r="73">
          <cell r="J73">
            <v>0</v>
          </cell>
        </row>
        <row r="74">
          <cell r="J74">
            <v>0</v>
          </cell>
        </row>
        <row r="75">
          <cell r="J75">
            <v>0</v>
          </cell>
        </row>
        <row r="76">
          <cell r="J76">
            <v>0</v>
          </cell>
        </row>
        <row r="77">
          <cell r="J77">
            <v>0</v>
          </cell>
        </row>
        <row r="78">
          <cell r="J78">
            <v>0</v>
          </cell>
        </row>
        <row r="79">
          <cell r="J79">
            <v>0</v>
          </cell>
        </row>
        <row r="80">
          <cell r="J80">
            <v>0</v>
          </cell>
        </row>
        <row r="81">
          <cell r="J81">
            <v>0</v>
          </cell>
        </row>
        <row r="82">
          <cell r="J82">
            <v>0</v>
          </cell>
        </row>
        <row r="83">
          <cell r="J83">
            <v>0</v>
          </cell>
        </row>
        <row r="84">
          <cell r="J84">
            <v>0</v>
          </cell>
        </row>
        <row r="85">
          <cell r="J85">
            <v>0</v>
          </cell>
        </row>
        <row r="86">
          <cell r="J86">
            <v>0</v>
          </cell>
        </row>
        <row r="87">
          <cell r="J87">
            <v>0</v>
          </cell>
        </row>
        <row r="88">
          <cell r="J88">
            <v>0</v>
          </cell>
        </row>
        <row r="89">
          <cell r="J89">
            <v>0</v>
          </cell>
        </row>
        <row r="90">
          <cell r="J90">
            <v>0</v>
          </cell>
        </row>
        <row r="91">
          <cell r="J91">
            <v>0</v>
          </cell>
        </row>
        <row r="92">
          <cell r="J92">
            <v>0</v>
          </cell>
        </row>
        <row r="93">
          <cell r="J93">
            <v>0</v>
          </cell>
        </row>
        <row r="94">
          <cell r="J94">
            <v>0</v>
          </cell>
        </row>
        <row r="95">
          <cell r="J95">
            <v>0</v>
          </cell>
        </row>
        <row r="96"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59">
          <cell r="J159">
            <v>0</v>
          </cell>
        </row>
        <row r="160">
          <cell r="J160">
            <v>0</v>
          </cell>
        </row>
        <row r="161">
          <cell r="J161">
            <v>0</v>
          </cell>
        </row>
        <row r="162">
          <cell r="J162">
            <v>0</v>
          </cell>
        </row>
        <row r="163">
          <cell r="J163">
            <v>0</v>
          </cell>
        </row>
        <row r="164">
          <cell r="J164">
            <v>0</v>
          </cell>
        </row>
        <row r="165">
          <cell r="J165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78">
          <cell r="J178">
            <v>0</v>
          </cell>
        </row>
        <row r="179">
          <cell r="J179">
            <v>0</v>
          </cell>
        </row>
        <row r="180">
          <cell r="J180">
            <v>0</v>
          </cell>
        </row>
        <row r="181">
          <cell r="J181">
            <v>0</v>
          </cell>
        </row>
        <row r="182">
          <cell r="J182">
            <v>0</v>
          </cell>
        </row>
        <row r="183">
          <cell r="J183">
            <v>0</v>
          </cell>
        </row>
        <row r="184">
          <cell r="J184">
            <v>0</v>
          </cell>
        </row>
        <row r="185">
          <cell r="J185">
            <v>0</v>
          </cell>
        </row>
        <row r="186">
          <cell r="J186">
            <v>0</v>
          </cell>
        </row>
        <row r="187">
          <cell r="J187">
            <v>0</v>
          </cell>
        </row>
        <row r="188">
          <cell r="J188">
            <v>0</v>
          </cell>
        </row>
        <row r="189">
          <cell r="J189">
            <v>0</v>
          </cell>
        </row>
        <row r="190">
          <cell r="J190">
            <v>0</v>
          </cell>
        </row>
        <row r="191">
          <cell r="J191">
            <v>0</v>
          </cell>
        </row>
        <row r="192">
          <cell r="J192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74">
          <cell r="J274">
            <v>0</v>
          </cell>
        </row>
        <row r="275">
          <cell r="J275">
            <v>0</v>
          </cell>
        </row>
        <row r="276">
          <cell r="J276">
            <v>0</v>
          </cell>
        </row>
        <row r="277">
          <cell r="J277">
            <v>0</v>
          </cell>
        </row>
        <row r="278">
          <cell r="J278">
            <v>0</v>
          </cell>
        </row>
        <row r="279">
          <cell r="J279">
            <v>0</v>
          </cell>
        </row>
        <row r="280">
          <cell r="J280">
            <v>0</v>
          </cell>
        </row>
        <row r="281">
          <cell r="J281">
            <v>0</v>
          </cell>
        </row>
        <row r="282">
          <cell r="J282">
            <v>0</v>
          </cell>
        </row>
        <row r="283">
          <cell r="J283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71"/>
  <sheetViews>
    <sheetView showGridLines="0" tabSelected="1" view="pageBreakPreview" zoomScaleNormal="100" zoomScaleSheetLayoutView="100" workbookViewId="0">
      <selection activeCell="I16" sqref="I16"/>
    </sheetView>
  </sheetViews>
  <sheetFormatPr defaultRowHeight="15" x14ac:dyDescent="0.25"/>
  <cols>
    <col min="1" max="1" width="8.28515625" customWidth="1"/>
    <col min="2" max="2" width="7.7109375" customWidth="1"/>
    <col min="3" max="3" width="10" customWidth="1"/>
    <col min="4" max="4" width="71.42578125" style="8" customWidth="1"/>
    <col min="5" max="5" width="7.28515625" customWidth="1"/>
    <col min="6" max="6" width="10.5703125" bestFit="1" customWidth="1"/>
    <col min="7" max="8" width="16.28515625" customWidth="1"/>
    <col min="9" max="9" width="16.28515625" style="83" customWidth="1"/>
    <col min="10" max="10" width="16.28515625" style="37" customWidth="1"/>
    <col min="11" max="11" width="22.140625" style="110" customWidth="1"/>
  </cols>
  <sheetData>
    <row r="1" spans="1:11" s="9" customFormat="1" ht="20.25" x14ac:dyDescent="0.25">
      <c r="A1" s="120" t="s">
        <v>36</v>
      </c>
      <c r="B1" s="121"/>
      <c r="C1" s="121"/>
      <c r="D1" s="121"/>
      <c r="E1" s="121"/>
      <c r="F1" s="121"/>
      <c r="G1" s="121"/>
      <c r="H1" s="121"/>
      <c r="I1" s="121"/>
      <c r="J1" s="121"/>
      <c r="K1" s="110"/>
    </row>
    <row r="2" spans="1:11" s="9" customFormat="1" ht="58.5" customHeight="1" x14ac:dyDescent="0.25">
      <c r="A2" s="122" t="s">
        <v>39</v>
      </c>
      <c r="B2" s="123"/>
      <c r="C2" s="123"/>
      <c r="D2" s="123"/>
      <c r="E2" s="123"/>
      <c r="F2" s="123"/>
      <c r="G2" s="123"/>
      <c r="H2" s="123"/>
      <c r="I2" s="123"/>
      <c r="J2" s="123"/>
      <c r="K2" s="110"/>
    </row>
    <row r="3" spans="1:11" ht="18.75" x14ac:dyDescent="0.25">
      <c r="A3" s="89" t="s">
        <v>18</v>
      </c>
      <c r="B3" s="90"/>
      <c r="C3" s="90"/>
      <c r="D3" s="90"/>
      <c r="E3" s="90"/>
      <c r="F3" s="90"/>
      <c r="G3" s="90"/>
      <c r="H3" s="90"/>
      <c r="I3" s="90"/>
      <c r="J3" s="90"/>
    </row>
    <row r="4" spans="1:11" x14ac:dyDescent="0.25">
      <c r="A4" s="84"/>
      <c r="B4" s="85"/>
      <c r="C4" s="86"/>
      <c r="D4" s="87"/>
      <c r="E4" s="86"/>
      <c r="F4" s="85"/>
      <c r="G4" s="88"/>
      <c r="H4" s="88"/>
      <c r="J4" s="95"/>
    </row>
    <row r="5" spans="1:11" x14ac:dyDescent="0.25">
      <c r="A5" s="63" t="s">
        <v>37</v>
      </c>
      <c r="B5" s="64"/>
      <c r="C5" s="65" t="s">
        <v>53</v>
      </c>
      <c r="D5" s="65"/>
      <c r="E5" s="65"/>
      <c r="F5" s="65"/>
      <c r="G5" s="65"/>
      <c r="H5" s="91"/>
    </row>
    <row r="6" spans="1:11" x14ac:dyDescent="0.25">
      <c r="A6" s="63" t="s">
        <v>38</v>
      </c>
      <c r="B6" s="64"/>
      <c r="C6" s="65" t="s">
        <v>54</v>
      </c>
      <c r="D6" s="65"/>
      <c r="E6" s="65"/>
      <c r="F6" s="65"/>
      <c r="G6" s="65"/>
      <c r="H6" s="65"/>
    </row>
    <row r="7" spans="1:11" x14ac:dyDescent="0.25">
      <c r="A7" s="63" t="s">
        <v>44</v>
      </c>
      <c r="B7" s="64"/>
      <c r="C7" s="71" t="s">
        <v>43</v>
      </c>
      <c r="D7" s="71"/>
      <c r="E7" s="71"/>
      <c r="F7" s="71"/>
      <c r="G7" s="71"/>
      <c r="H7" s="91"/>
    </row>
    <row r="8" spans="1:11" x14ac:dyDescent="0.25">
      <c r="A8" s="63" t="s">
        <v>45</v>
      </c>
      <c r="B8" s="64"/>
      <c r="C8" s="69" t="s">
        <v>128</v>
      </c>
      <c r="D8" s="69"/>
      <c r="E8" s="69"/>
      <c r="F8" s="69"/>
      <c r="G8" s="69"/>
      <c r="H8" s="88"/>
    </row>
    <row r="9" spans="1:11" x14ac:dyDescent="0.25">
      <c r="A9" s="63" t="s">
        <v>46</v>
      </c>
      <c r="B9" s="64"/>
      <c r="C9" s="82">
        <v>0.2384</v>
      </c>
      <c r="D9" s="82"/>
      <c r="E9" s="82"/>
      <c r="F9" s="82"/>
      <c r="G9" s="82"/>
      <c r="H9" s="92"/>
      <c r="I9" s="96"/>
      <c r="J9" s="83"/>
    </row>
    <row r="10" spans="1:11" x14ac:dyDescent="0.25">
      <c r="A10" s="63" t="s">
        <v>47</v>
      </c>
      <c r="B10" s="64"/>
      <c r="C10" s="54">
        <v>1.1615</v>
      </c>
      <c r="D10" s="58" t="s">
        <v>127</v>
      </c>
      <c r="E10" s="58"/>
      <c r="F10" s="58"/>
      <c r="G10" s="61" t="s">
        <v>52</v>
      </c>
      <c r="H10" s="93">
        <f ca="1">TODAY()</f>
        <v>44641</v>
      </c>
    </row>
    <row r="11" spans="1:11" x14ac:dyDescent="0.25">
      <c r="A11" s="10"/>
      <c r="B11" s="11"/>
      <c r="C11" s="12"/>
      <c r="D11" s="18"/>
      <c r="E11" s="12"/>
      <c r="F11" s="11"/>
      <c r="G11" s="13"/>
      <c r="H11" s="13"/>
    </row>
    <row r="12" spans="1:11" s="23" customFormat="1" x14ac:dyDescent="0.25">
      <c r="A12" s="72" t="s">
        <v>19</v>
      </c>
      <c r="B12" s="74" t="s">
        <v>20</v>
      </c>
      <c r="C12" s="74" t="s">
        <v>21</v>
      </c>
      <c r="D12" s="72" t="s">
        <v>22</v>
      </c>
      <c r="E12" s="75" t="s">
        <v>23</v>
      </c>
      <c r="F12" s="76"/>
      <c r="G12" s="77"/>
      <c r="H12" s="78"/>
      <c r="I12" s="97" t="s">
        <v>135</v>
      </c>
      <c r="J12" s="97"/>
      <c r="K12" s="111"/>
    </row>
    <row r="13" spans="1:11" s="23" customFormat="1" x14ac:dyDescent="0.25">
      <c r="A13" s="73"/>
      <c r="B13" s="74"/>
      <c r="C13" s="74"/>
      <c r="D13" s="73"/>
      <c r="E13" s="24" t="s">
        <v>24</v>
      </c>
      <c r="F13" s="25" t="s">
        <v>25</v>
      </c>
      <c r="G13" s="26" t="s">
        <v>35</v>
      </c>
      <c r="H13" s="27" t="s">
        <v>26</v>
      </c>
      <c r="I13" s="98" t="s">
        <v>35</v>
      </c>
      <c r="J13" s="99" t="s">
        <v>26</v>
      </c>
      <c r="K13" s="111"/>
    </row>
    <row r="14" spans="1:11" s="102" customFormat="1" x14ac:dyDescent="0.25">
      <c r="A14" s="14">
        <v>1</v>
      </c>
      <c r="B14" s="2"/>
      <c r="C14" s="3"/>
      <c r="D14" s="19" t="s">
        <v>14</v>
      </c>
      <c r="E14" s="3"/>
      <c r="F14" s="3"/>
      <c r="G14" s="4"/>
      <c r="H14" s="15">
        <f>SUBTOTAL(9,H15:H19)</f>
        <v>25271.850000000002</v>
      </c>
      <c r="I14" s="100"/>
      <c r="J14" s="101">
        <f>SUBTOTAL(9,J15:J19)</f>
        <v>0</v>
      </c>
      <c r="K14" s="112"/>
    </row>
    <row r="15" spans="1:11" s="1" customFormat="1" x14ac:dyDescent="0.25">
      <c r="A15" s="16" t="s">
        <v>28</v>
      </c>
      <c r="B15" s="5" t="s">
        <v>80</v>
      </c>
      <c r="C15" s="45" t="s">
        <v>81</v>
      </c>
      <c r="D15" s="20" t="s">
        <v>72</v>
      </c>
      <c r="E15" s="5" t="s">
        <v>15</v>
      </c>
      <c r="F15" s="6">
        <v>2.88</v>
      </c>
      <c r="G15" s="7">
        <v>401.72</v>
      </c>
      <c r="H15" s="35">
        <f t="shared" ref="H15:H23" si="0">ROUND(F15*G15,2)</f>
        <v>1156.95</v>
      </c>
      <c r="I15" s="117"/>
      <c r="J15" s="94">
        <f>ROUND(I15*F15,2)</f>
        <v>0</v>
      </c>
      <c r="K15" s="110" t="str">
        <f>IF(AND(I15&lt;=G15,I15&lt;&gt;0),"ATENDE","NÃO ATENDE")</f>
        <v>NÃO ATENDE</v>
      </c>
    </row>
    <row r="16" spans="1:11" s="1" customFormat="1" ht="25.5" x14ac:dyDescent="0.25">
      <c r="A16" s="30" t="s">
        <v>56</v>
      </c>
      <c r="B16" s="31" t="s">
        <v>27</v>
      </c>
      <c r="C16" s="32">
        <v>93584</v>
      </c>
      <c r="D16" s="21" t="s">
        <v>5</v>
      </c>
      <c r="E16" s="31" t="s">
        <v>3</v>
      </c>
      <c r="F16" s="33">
        <v>13.2</v>
      </c>
      <c r="G16" s="34">
        <v>1029.42</v>
      </c>
      <c r="H16" s="35">
        <f t="shared" ref="H16" si="1">ROUND(F16*G16,2)</f>
        <v>13588.34</v>
      </c>
      <c r="I16" s="117"/>
      <c r="J16" s="94">
        <f t="shared" ref="J16:J59" si="2">ROUND(I16*F16,2)</f>
        <v>0</v>
      </c>
      <c r="K16" s="110" t="str">
        <f t="shared" ref="K16:K59" si="3">IF(AND(I16&lt;=G16,I16&lt;&gt;0),"ATENDE","NÃO ATENDE")</f>
        <v>NÃO ATENDE</v>
      </c>
    </row>
    <row r="17" spans="1:11" s="1" customFormat="1" ht="38.25" x14ac:dyDescent="0.25">
      <c r="A17" s="30" t="s">
        <v>57</v>
      </c>
      <c r="B17" s="31" t="s">
        <v>27</v>
      </c>
      <c r="C17" s="32">
        <v>93212</v>
      </c>
      <c r="D17" s="21" t="s">
        <v>4</v>
      </c>
      <c r="E17" s="31" t="s">
        <v>3</v>
      </c>
      <c r="F17" s="33">
        <v>1.2</v>
      </c>
      <c r="G17" s="34">
        <v>1132.33</v>
      </c>
      <c r="H17" s="35">
        <f t="shared" ref="H17:H18" si="4">ROUND(F17*G17,2)</f>
        <v>1358.8</v>
      </c>
      <c r="I17" s="117"/>
      <c r="J17" s="94">
        <f t="shared" si="2"/>
        <v>0</v>
      </c>
      <c r="K17" s="110" t="str">
        <f t="shared" si="3"/>
        <v>NÃO ATENDE</v>
      </c>
    </row>
    <row r="18" spans="1:11" s="49" customFormat="1" ht="38.25" x14ac:dyDescent="0.25">
      <c r="A18" s="30" t="s">
        <v>115</v>
      </c>
      <c r="B18" s="31" t="s">
        <v>117</v>
      </c>
      <c r="C18" s="32">
        <v>20812</v>
      </c>
      <c r="D18" s="21" t="s">
        <v>118</v>
      </c>
      <c r="E18" s="31" t="s">
        <v>0</v>
      </c>
      <c r="F18" s="33">
        <v>10</v>
      </c>
      <c r="G18" s="34">
        <v>33.24</v>
      </c>
      <c r="H18" s="35">
        <f t="shared" si="4"/>
        <v>332.4</v>
      </c>
      <c r="I18" s="117"/>
      <c r="J18" s="94">
        <f t="shared" si="2"/>
        <v>0</v>
      </c>
      <c r="K18" s="110" t="str">
        <f t="shared" si="3"/>
        <v>NÃO ATENDE</v>
      </c>
    </row>
    <row r="19" spans="1:11" s="49" customFormat="1" ht="38.25" x14ac:dyDescent="0.25">
      <c r="A19" s="30" t="s">
        <v>116</v>
      </c>
      <c r="B19" s="31" t="s">
        <v>117</v>
      </c>
      <c r="C19" s="32">
        <v>20713</v>
      </c>
      <c r="D19" s="21" t="s">
        <v>119</v>
      </c>
      <c r="E19" s="31" t="s">
        <v>0</v>
      </c>
      <c r="F19" s="33">
        <v>12</v>
      </c>
      <c r="G19" s="34">
        <v>736.28</v>
      </c>
      <c r="H19" s="35">
        <f t="shared" ref="H19" si="5">ROUND(F19*G19,2)</f>
        <v>8835.36</v>
      </c>
      <c r="I19" s="117"/>
      <c r="J19" s="94">
        <f>ROUND(I19*F19,2)</f>
        <v>0</v>
      </c>
      <c r="K19" s="110" t="str">
        <f t="shared" si="3"/>
        <v>NÃO ATENDE</v>
      </c>
    </row>
    <row r="20" spans="1:11" s="102" customFormat="1" x14ac:dyDescent="0.25">
      <c r="A20" s="14">
        <v>2</v>
      </c>
      <c r="B20" s="2"/>
      <c r="C20" s="3"/>
      <c r="D20" s="19" t="s">
        <v>88</v>
      </c>
      <c r="E20" s="3"/>
      <c r="F20" s="3"/>
      <c r="G20" s="4"/>
      <c r="H20" s="15">
        <f>SUBTOTAL(9,H21:H21)</f>
        <v>5556.6799999999994</v>
      </c>
      <c r="I20" s="100"/>
      <c r="J20" s="101">
        <f>SUBTOTAL(9,J21:J21)</f>
        <v>0</v>
      </c>
      <c r="K20" s="112"/>
    </row>
    <row r="21" spans="1:11" s="50" customFormat="1" ht="36" customHeight="1" x14ac:dyDescent="0.25">
      <c r="A21" s="30" t="s">
        <v>48</v>
      </c>
      <c r="B21" s="44" t="s">
        <v>79</v>
      </c>
      <c r="C21" s="46" t="s">
        <v>82</v>
      </c>
      <c r="D21" s="52" t="s">
        <v>78</v>
      </c>
      <c r="E21" s="31" t="s">
        <v>15</v>
      </c>
      <c r="F21" s="33">
        <v>261</v>
      </c>
      <c r="G21" s="34">
        <v>21.29</v>
      </c>
      <c r="H21" s="35">
        <f>ROUND(F21*G21,2)-0.01</f>
        <v>5556.6799999999994</v>
      </c>
      <c r="I21" s="118"/>
      <c r="J21" s="51">
        <f t="shared" si="2"/>
        <v>0</v>
      </c>
      <c r="K21" s="113" t="str">
        <f t="shared" si="3"/>
        <v>NÃO ATENDE</v>
      </c>
    </row>
    <row r="22" spans="1:11" s="102" customFormat="1" x14ac:dyDescent="0.25">
      <c r="A22" s="14">
        <v>3</v>
      </c>
      <c r="B22" s="2"/>
      <c r="C22" s="3"/>
      <c r="D22" s="19" t="s">
        <v>17</v>
      </c>
      <c r="E22" s="3"/>
      <c r="F22" s="3"/>
      <c r="G22" s="4"/>
      <c r="H22" s="15">
        <f>SUBTOTAL(9,H23:H33)</f>
        <v>408860.68999999994</v>
      </c>
      <c r="I22" s="100"/>
      <c r="J22" s="101">
        <f>SUBTOTAL(9,J23:J33)</f>
        <v>0</v>
      </c>
      <c r="K22" s="112"/>
    </row>
    <row r="23" spans="1:11" s="29" customFormat="1" ht="29.25" customHeight="1" x14ac:dyDescent="0.25">
      <c r="A23" s="30" t="s">
        <v>58</v>
      </c>
      <c r="B23" s="31" t="s">
        <v>79</v>
      </c>
      <c r="C23" s="55" t="s">
        <v>121</v>
      </c>
      <c r="D23" s="21" t="s">
        <v>91</v>
      </c>
      <c r="E23" s="31" t="s">
        <v>15</v>
      </c>
      <c r="F23" s="33">
        <v>2152.89</v>
      </c>
      <c r="G23" s="34">
        <v>17.100000000000001</v>
      </c>
      <c r="H23" s="35">
        <f t="shared" si="0"/>
        <v>36814.42</v>
      </c>
      <c r="I23" s="118"/>
      <c r="J23" s="51">
        <f t="shared" si="2"/>
        <v>0</v>
      </c>
      <c r="K23" s="114" t="str">
        <f t="shared" si="3"/>
        <v>NÃO ATENDE</v>
      </c>
    </row>
    <row r="24" spans="1:11" s="29" customFormat="1" ht="29.25" customHeight="1" x14ac:dyDescent="0.25">
      <c r="A24" s="30" t="s">
        <v>59</v>
      </c>
      <c r="B24" s="31" t="s">
        <v>79</v>
      </c>
      <c r="C24" s="55">
        <v>12</v>
      </c>
      <c r="D24" s="53" t="s">
        <v>133</v>
      </c>
      <c r="E24" s="31" t="s">
        <v>16</v>
      </c>
      <c r="F24" s="33">
        <v>701.9</v>
      </c>
      <c r="G24" s="34">
        <v>12.22</v>
      </c>
      <c r="H24" s="35">
        <f t="shared" ref="H24" si="6">ROUND(F24*G24,2)</f>
        <v>8577.2199999999993</v>
      </c>
      <c r="I24" s="118"/>
      <c r="J24" s="51">
        <f t="shared" si="2"/>
        <v>0</v>
      </c>
      <c r="K24" s="114" t="str">
        <f t="shared" si="3"/>
        <v>NÃO ATENDE</v>
      </c>
    </row>
    <row r="25" spans="1:11" s="50" customFormat="1" ht="25.5" x14ac:dyDescent="0.25">
      <c r="A25" s="30" t="s">
        <v>60</v>
      </c>
      <c r="B25" s="31" t="s">
        <v>27</v>
      </c>
      <c r="C25" s="28">
        <v>92405</v>
      </c>
      <c r="D25" s="21" t="s">
        <v>12</v>
      </c>
      <c r="E25" s="31" t="s">
        <v>3</v>
      </c>
      <c r="F25" s="33">
        <v>1739.1</v>
      </c>
      <c r="G25" s="34">
        <v>87.81</v>
      </c>
      <c r="H25" s="35">
        <f>ROUND(F25*G25,2)+0.01</f>
        <v>152710.38</v>
      </c>
      <c r="I25" s="118"/>
      <c r="J25" s="51">
        <f t="shared" si="2"/>
        <v>0</v>
      </c>
      <c r="K25" s="115" t="str">
        <f t="shared" si="3"/>
        <v>NÃO ATENDE</v>
      </c>
    </row>
    <row r="26" spans="1:11" s="50" customFormat="1" ht="65.25" customHeight="1" x14ac:dyDescent="0.25">
      <c r="A26" s="30" t="s">
        <v>61</v>
      </c>
      <c r="B26" s="31" t="s">
        <v>27</v>
      </c>
      <c r="C26" s="28">
        <v>101238</v>
      </c>
      <c r="D26" s="21" t="s">
        <v>30</v>
      </c>
      <c r="E26" s="31" t="s">
        <v>6</v>
      </c>
      <c r="F26" s="33">
        <v>1268.0899999999999</v>
      </c>
      <c r="G26" s="34">
        <v>26.51</v>
      </c>
      <c r="H26" s="35">
        <f t="shared" ref="H26" si="7">ROUND(F26*G26,2)</f>
        <v>33617.07</v>
      </c>
      <c r="I26" s="118"/>
      <c r="J26" s="51">
        <f t="shared" si="2"/>
        <v>0</v>
      </c>
      <c r="K26" s="115" t="str">
        <f>IF(AND(I26&lt;=G26,I26&lt;&gt;0),"ATENDE","NÃO ATENDE")</f>
        <v>NÃO ATENDE</v>
      </c>
    </row>
    <row r="27" spans="1:11" s="50" customFormat="1" x14ac:dyDescent="0.25">
      <c r="A27" s="30" t="s">
        <v>62</v>
      </c>
      <c r="B27" s="31" t="s">
        <v>27</v>
      </c>
      <c r="C27" s="28">
        <v>100575</v>
      </c>
      <c r="D27" s="21" t="s">
        <v>33</v>
      </c>
      <c r="E27" s="31" t="s">
        <v>3</v>
      </c>
      <c r="F27" s="33">
        <v>2833.26</v>
      </c>
      <c r="G27" s="34">
        <v>0.12</v>
      </c>
      <c r="H27" s="35">
        <f>ROUND(F27*G27,2)+0.01</f>
        <v>340</v>
      </c>
      <c r="I27" s="118"/>
      <c r="J27" s="51">
        <f t="shared" si="2"/>
        <v>0</v>
      </c>
      <c r="K27" s="113" t="str">
        <f t="shared" si="3"/>
        <v>NÃO ATENDE</v>
      </c>
    </row>
    <row r="28" spans="1:11" s="50" customFormat="1" ht="25.5" x14ac:dyDescent="0.25">
      <c r="A28" s="30" t="s">
        <v>63</v>
      </c>
      <c r="B28" s="31" t="s">
        <v>27</v>
      </c>
      <c r="C28" s="28">
        <v>100577</v>
      </c>
      <c r="D28" s="21" t="s">
        <v>32</v>
      </c>
      <c r="E28" s="31" t="s">
        <v>3</v>
      </c>
      <c r="F28" s="33">
        <v>1980.63</v>
      </c>
      <c r="G28" s="34">
        <v>1.0900000000000001</v>
      </c>
      <c r="H28" s="35">
        <f>ROUND(F28*G28,2)-0.01</f>
        <v>2158.8799999999997</v>
      </c>
      <c r="I28" s="118"/>
      <c r="J28" s="51">
        <f t="shared" si="2"/>
        <v>0</v>
      </c>
      <c r="K28" s="113" t="str">
        <f t="shared" si="3"/>
        <v>NÃO ATENDE</v>
      </c>
    </row>
    <row r="29" spans="1:11" s="50" customFormat="1" x14ac:dyDescent="0.25">
      <c r="A29" s="30" t="s">
        <v>64</v>
      </c>
      <c r="B29" s="31" t="s">
        <v>79</v>
      </c>
      <c r="C29" s="28">
        <v>11</v>
      </c>
      <c r="D29" s="21" t="s">
        <v>114</v>
      </c>
      <c r="E29" s="31" t="s">
        <v>89</v>
      </c>
      <c r="F29" s="33">
        <v>396.12</v>
      </c>
      <c r="G29" s="34">
        <v>190.23000000000002</v>
      </c>
      <c r="H29" s="35">
        <f>ROUND(F29*G29,2)+0.01</f>
        <v>75353.919999999998</v>
      </c>
      <c r="I29" s="118"/>
      <c r="J29" s="51">
        <f t="shared" si="2"/>
        <v>0</v>
      </c>
      <c r="K29" s="113" t="str">
        <f t="shared" si="3"/>
        <v>NÃO ATENDE</v>
      </c>
    </row>
    <row r="30" spans="1:11" s="50" customFormat="1" ht="51" x14ac:dyDescent="0.25">
      <c r="A30" s="30" t="s">
        <v>65</v>
      </c>
      <c r="B30" s="31" t="s">
        <v>27</v>
      </c>
      <c r="C30" s="28">
        <v>94273</v>
      </c>
      <c r="D30" s="21" t="s">
        <v>7</v>
      </c>
      <c r="E30" s="31" t="s">
        <v>0</v>
      </c>
      <c r="F30" s="33">
        <v>827.42000000000007</v>
      </c>
      <c r="G30" s="34">
        <v>59.63</v>
      </c>
      <c r="H30" s="35">
        <f>ROUND(F30*G30,2)+0.01</f>
        <v>49339.060000000005</v>
      </c>
      <c r="I30" s="118"/>
      <c r="J30" s="51">
        <f t="shared" si="2"/>
        <v>0</v>
      </c>
      <c r="K30" s="113" t="str">
        <f t="shared" si="3"/>
        <v>NÃO ATENDE</v>
      </c>
    </row>
    <row r="31" spans="1:11" s="50" customFormat="1" ht="25.5" x14ac:dyDescent="0.25">
      <c r="A31" s="30" t="s">
        <v>66</v>
      </c>
      <c r="B31" s="31" t="s">
        <v>27</v>
      </c>
      <c r="C31" s="28">
        <v>94281</v>
      </c>
      <c r="D31" s="21" t="s">
        <v>9</v>
      </c>
      <c r="E31" s="31" t="s">
        <v>0</v>
      </c>
      <c r="F31" s="33">
        <v>827.42000000000007</v>
      </c>
      <c r="G31" s="34">
        <v>53.45</v>
      </c>
      <c r="H31" s="35">
        <f t="shared" ref="H31" si="8">ROUND(F31*G31,2)</f>
        <v>44225.599999999999</v>
      </c>
      <c r="I31" s="118"/>
      <c r="J31" s="51">
        <f t="shared" si="2"/>
        <v>0</v>
      </c>
      <c r="K31" s="113" t="str">
        <f t="shared" si="3"/>
        <v>NÃO ATENDE</v>
      </c>
    </row>
    <row r="32" spans="1:11" s="50" customFormat="1" ht="51" x14ac:dyDescent="0.25">
      <c r="A32" s="30" t="s">
        <v>90</v>
      </c>
      <c r="B32" s="31" t="s">
        <v>27</v>
      </c>
      <c r="C32" s="28">
        <v>94274</v>
      </c>
      <c r="D32" s="21" t="s">
        <v>8</v>
      </c>
      <c r="E32" s="31" t="s">
        <v>0</v>
      </c>
      <c r="F32" s="33">
        <v>43.48</v>
      </c>
      <c r="G32" s="34">
        <v>64.22</v>
      </c>
      <c r="H32" s="35">
        <f t="shared" ref="H32" si="9">ROUND(F32*G32,2)</f>
        <v>2792.29</v>
      </c>
      <c r="I32" s="118"/>
      <c r="J32" s="51">
        <f t="shared" si="2"/>
        <v>0</v>
      </c>
      <c r="K32" s="113" t="str">
        <f t="shared" si="3"/>
        <v>NÃO ATENDE</v>
      </c>
    </row>
    <row r="33" spans="1:11" s="50" customFormat="1" ht="25.5" x14ac:dyDescent="0.25">
      <c r="A33" s="30" t="s">
        <v>134</v>
      </c>
      <c r="B33" s="31" t="s">
        <v>27</v>
      </c>
      <c r="C33" s="28">
        <v>94282</v>
      </c>
      <c r="D33" s="21" t="s">
        <v>10</v>
      </c>
      <c r="E33" s="31" t="s">
        <v>0</v>
      </c>
      <c r="F33" s="33">
        <v>43.48</v>
      </c>
      <c r="G33" s="34">
        <v>67.430000000000007</v>
      </c>
      <c r="H33" s="35">
        <f>ROUND(F33*G33,2)-0.01</f>
        <v>2931.85</v>
      </c>
      <c r="I33" s="118"/>
      <c r="J33" s="51">
        <f t="shared" si="2"/>
        <v>0</v>
      </c>
      <c r="K33" s="113" t="str">
        <f t="shared" si="3"/>
        <v>NÃO ATENDE</v>
      </c>
    </row>
    <row r="34" spans="1:11" s="102" customFormat="1" x14ac:dyDescent="0.25">
      <c r="A34" s="14">
        <v>4</v>
      </c>
      <c r="B34" s="2"/>
      <c r="C34" s="3"/>
      <c r="D34" s="19" t="s">
        <v>86</v>
      </c>
      <c r="E34" s="3"/>
      <c r="F34" s="3"/>
      <c r="G34" s="4"/>
      <c r="H34" s="15">
        <f>SUBTOTAL(9,H35:H43)</f>
        <v>86204.63</v>
      </c>
      <c r="I34" s="100"/>
      <c r="J34" s="101">
        <f>SUBTOTAL(9,J35:J43)</f>
        <v>0</v>
      </c>
      <c r="K34" s="112"/>
    </row>
    <row r="35" spans="1:11" s="50" customFormat="1" ht="63.75" x14ac:dyDescent="0.25">
      <c r="A35" s="30" t="s">
        <v>68</v>
      </c>
      <c r="B35" s="31" t="s">
        <v>27</v>
      </c>
      <c r="C35" s="32">
        <v>90106</v>
      </c>
      <c r="D35" s="21" t="s">
        <v>51</v>
      </c>
      <c r="E35" s="31" t="s">
        <v>6</v>
      </c>
      <c r="F35" s="33">
        <v>190.19</v>
      </c>
      <c r="G35" s="34">
        <v>7.93</v>
      </c>
      <c r="H35" s="35">
        <f t="shared" ref="H35:H37" si="10">ROUND(F35*G35,2)</f>
        <v>1508.21</v>
      </c>
      <c r="I35" s="118"/>
      <c r="J35" s="105">
        <f t="shared" si="2"/>
        <v>0</v>
      </c>
      <c r="K35" s="113" t="str">
        <f t="shared" si="3"/>
        <v>NÃO ATENDE</v>
      </c>
    </row>
    <row r="36" spans="1:11" s="50" customFormat="1" ht="32.25" customHeight="1" x14ac:dyDescent="0.25">
      <c r="A36" s="30" t="s">
        <v>69</v>
      </c>
      <c r="B36" s="31" t="s">
        <v>27</v>
      </c>
      <c r="C36" s="32">
        <v>93382</v>
      </c>
      <c r="D36" s="21" t="s">
        <v>11</v>
      </c>
      <c r="E36" s="31" t="s">
        <v>6</v>
      </c>
      <c r="F36" s="33">
        <v>148.19999999999999</v>
      </c>
      <c r="G36" s="34">
        <v>36.840000000000003</v>
      </c>
      <c r="H36" s="35">
        <f t="shared" si="10"/>
        <v>5459.69</v>
      </c>
      <c r="I36" s="118"/>
      <c r="J36" s="51">
        <f t="shared" si="2"/>
        <v>0</v>
      </c>
      <c r="K36" s="113" t="str">
        <f t="shared" si="3"/>
        <v>NÃO ATENDE</v>
      </c>
    </row>
    <row r="37" spans="1:11" s="50" customFormat="1" ht="49.5" customHeight="1" x14ac:dyDescent="0.25">
      <c r="A37" s="30" t="s">
        <v>70</v>
      </c>
      <c r="B37" s="31" t="s">
        <v>27</v>
      </c>
      <c r="C37" s="32">
        <v>101800</v>
      </c>
      <c r="D37" s="21" t="s">
        <v>41</v>
      </c>
      <c r="E37" s="31" t="s">
        <v>1</v>
      </c>
      <c r="F37" s="33">
        <v>22</v>
      </c>
      <c r="G37" s="34">
        <v>1488.04</v>
      </c>
      <c r="H37" s="35">
        <f t="shared" si="10"/>
        <v>32736.880000000001</v>
      </c>
      <c r="I37" s="118"/>
      <c r="J37" s="51">
        <f t="shared" si="2"/>
        <v>0</v>
      </c>
      <c r="K37" s="113" t="str">
        <f t="shared" si="3"/>
        <v>NÃO ATENDE</v>
      </c>
    </row>
    <row r="38" spans="1:11" s="50" customFormat="1" ht="51" x14ac:dyDescent="0.25">
      <c r="A38" s="30" t="s">
        <v>94</v>
      </c>
      <c r="B38" s="31" t="s">
        <v>27</v>
      </c>
      <c r="C38" s="32">
        <v>95567</v>
      </c>
      <c r="D38" s="21" t="s">
        <v>2</v>
      </c>
      <c r="E38" s="31" t="s">
        <v>0</v>
      </c>
      <c r="F38" s="33">
        <v>73</v>
      </c>
      <c r="G38" s="34">
        <v>99.12</v>
      </c>
      <c r="H38" s="35">
        <f t="shared" ref="H38:H39" si="11">ROUND(F38*G38,2)</f>
        <v>7235.76</v>
      </c>
      <c r="I38" s="118"/>
      <c r="J38" s="51">
        <f t="shared" si="2"/>
        <v>0</v>
      </c>
      <c r="K38" s="113" t="str">
        <f t="shared" si="3"/>
        <v>NÃO ATENDE</v>
      </c>
    </row>
    <row r="39" spans="1:11" s="50" customFormat="1" ht="25.5" x14ac:dyDescent="0.25">
      <c r="A39" s="30" t="s">
        <v>95</v>
      </c>
      <c r="B39" s="31" t="s">
        <v>27</v>
      </c>
      <c r="C39" s="32">
        <v>100323</v>
      </c>
      <c r="D39" s="21" t="s">
        <v>50</v>
      </c>
      <c r="E39" s="31" t="s">
        <v>6</v>
      </c>
      <c r="F39" s="33">
        <v>21.9</v>
      </c>
      <c r="G39" s="34">
        <v>101.86</v>
      </c>
      <c r="H39" s="35">
        <f t="shared" si="11"/>
        <v>2230.73</v>
      </c>
      <c r="I39" s="118"/>
      <c r="J39" s="51">
        <f t="shared" si="2"/>
        <v>0</v>
      </c>
      <c r="K39" s="113" t="str">
        <f t="shared" si="3"/>
        <v>NÃO ATENDE</v>
      </c>
    </row>
    <row r="40" spans="1:11" s="50" customFormat="1" ht="38.25" x14ac:dyDescent="0.25">
      <c r="A40" s="30" t="s">
        <v>96</v>
      </c>
      <c r="B40" s="31" t="s">
        <v>27</v>
      </c>
      <c r="C40" s="32">
        <v>99273</v>
      </c>
      <c r="D40" s="21" t="s">
        <v>40</v>
      </c>
      <c r="E40" s="31" t="s">
        <v>1</v>
      </c>
      <c r="F40" s="33">
        <v>7</v>
      </c>
      <c r="G40" s="34">
        <v>1496.25</v>
      </c>
      <c r="H40" s="35">
        <f t="shared" ref="H40:H41" si="12">ROUND(F40*G40,2)</f>
        <v>10473.75</v>
      </c>
      <c r="I40" s="118"/>
      <c r="J40" s="51">
        <f t="shared" si="2"/>
        <v>0</v>
      </c>
      <c r="K40" s="113" t="str">
        <f t="shared" si="3"/>
        <v>NÃO ATENDE</v>
      </c>
    </row>
    <row r="41" spans="1:11" s="50" customFormat="1" ht="25.5" x14ac:dyDescent="0.25">
      <c r="A41" s="30" t="s">
        <v>97</v>
      </c>
      <c r="B41" s="31" t="s">
        <v>27</v>
      </c>
      <c r="C41" s="32">
        <v>98114</v>
      </c>
      <c r="D41" s="21" t="s">
        <v>42</v>
      </c>
      <c r="E41" s="31" t="s">
        <v>1</v>
      </c>
      <c r="F41" s="33">
        <v>7</v>
      </c>
      <c r="G41" s="34">
        <v>885.43</v>
      </c>
      <c r="H41" s="35">
        <f t="shared" si="12"/>
        <v>6198.01</v>
      </c>
      <c r="I41" s="118"/>
      <c r="J41" s="51">
        <f t="shared" si="2"/>
        <v>0</v>
      </c>
      <c r="K41" s="113" t="str">
        <f t="shared" si="3"/>
        <v>NÃO ATENDE</v>
      </c>
    </row>
    <row r="42" spans="1:11" s="50" customFormat="1" ht="25.5" x14ac:dyDescent="0.25">
      <c r="A42" s="30" t="s">
        <v>109</v>
      </c>
      <c r="B42" s="31" t="s">
        <v>112</v>
      </c>
      <c r="C42" s="32">
        <v>43068</v>
      </c>
      <c r="D42" s="21" t="s">
        <v>111</v>
      </c>
      <c r="E42" s="31" t="s">
        <v>0</v>
      </c>
      <c r="F42" s="33">
        <v>180</v>
      </c>
      <c r="G42" s="34">
        <v>87.32</v>
      </c>
      <c r="H42" s="35">
        <f t="shared" ref="H42:H43" si="13">ROUND(F42*G42,2)</f>
        <v>15717.6</v>
      </c>
      <c r="I42" s="118"/>
      <c r="J42" s="51">
        <f t="shared" si="2"/>
        <v>0</v>
      </c>
      <c r="K42" s="113" t="str">
        <f t="shared" si="3"/>
        <v>NÃO ATENDE</v>
      </c>
    </row>
    <row r="43" spans="1:11" s="50" customFormat="1" ht="25.5" x14ac:dyDescent="0.25">
      <c r="A43" s="30" t="s">
        <v>110</v>
      </c>
      <c r="B43" s="31" t="s">
        <v>112</v>
      </c>
      <c r="C43" s="32">
        <v>43065</v>
      </c>
      <c r="D43" s="21" t="s">
        <v>113</v>
      </c>
      <c r="E43" s="31" t="s">
        <v>0</v>
      </c>
      <c r="F43" s="33">
        <v>180</v>
      </c>
      <c r="G43" s="34">
        <v>25.8</v>
      </c>
      <c r="H43" s="35">
        <f t="shared" si="13"/>
        <v>4644</v>
      </c>
      <c r="I43" s="118"/>
      <c r="J43" s="51">
        <f t="shared" si="2"/>
        <v>0</v>
      </c>
      <c r="K43" s="113" t="str">
        <f t="shared" si="3"/>
        <v>NÃO ATENDE</v>
      </c>
    </row>
    <row r="44" spans="1:11" s="102" customFormat="1" x14ac:dyDescent="0.25">
      <c r="A44" s="14">
        <v>5</v>
      </c>
      <c r="B44" s="2"/>
      <c r="C44" s="3"/>
      <c r="D44" s="19" t="s">
        <v>73</v>
      </c>
      <c r="E44" s="3"/>
      <c r="F44" s="3"/>
      <c r="G44" s="4"/>
      <c r="H44" s="15">
        <f>SUBTOTAL(9,H45:H49)</f>
        <v>189703.94999999998</v>
      </c>
      <c r="I44" s="100"/>
      <c r="J44" s="101">
        <f>SUBTOTAL(9,J45:J49)</f>
        <v>0</v>
      </c>
      <c r="K44" s="112"/>
    </row>
    <row r="45" spans="1:11" s="29" customFormat="1" ht="29.25" customHeight="1" x14ac:dyDescent="0.25">
      <c r="A45" s="30" t="s">
        <v>75</v>
      </c>
      <c r="B45" s="31" t="s">
        <v>27</v>
      </c>
      <c r="C45" s="32">
        <v>96622</v>
      </c>
      <c r="D45" s="21" t="s">
        <v>49</v>
      </c>
      <c r="E45" s="31" t="s">
        <v>6</v>
      </c>
      <c r="F45" s="33">
        <v>118.96</v>
      </c>
      <c r="G45" s="34">
        <v>155.82</v>
      </c>
      <c r="H45" s="35">
        <f t="shared" ref="H45" si="14">ROUND(F45*G45,2)</f>
        <v>18536.349999999999</v>
      </c>
      <c r="I45" s="118"/>
      <c r="J45" s="51">
        <f t="shared" si="2"/>
        <v>0</v>
      </c>
      <c r="K45" s="114" t="str">
        <f t="shared" si="3"/>
        <v>NÃO ATENDE</v>
      </c>
    </row>
    <row r="46" spans="1:11" s="1" customFormat="1" ht="38.25" x14ac:dyDescent="0.25">
      <c r="A46" s="30" t="s">
        <v>74</v>
      </c>
      <c r="B46" s="31" t="s">
        <v>27</v>
      </c>
      <c r="C46" s="32">
        <v>94993</v>
      </c>
      <c r="D46" s="21" t="s">
        <v>13</v>
      </c>
      <c r="E46" s="31" t="s">
        <v>3</v>
      </c>
      <c r="F46" s="33">
        <v>1189.6099999999999</v>
      </c>
      <c r="G46" s="34">
        <v>120.53</v>
      </c>
      <c r="H46" s="35">
        <f t="shared" ref="H46:H59" si="15">ROUND(F46*G46,2)</f>
        <v>143383.69</v>
      </c>
      <c r="I46" s="117"/>
      <c r="J46" s="94">
        <f t="shared" si="2"/>
        <v>0</v>
      </c>
      <c r="K46" s="110" t="str">
        <f t="shared" si="3"/>
        <v>NÃO ATENDE</v>
      </c>
    </row>
    <row r="47" spans="1:11" s="60" customFormat="1" ht="38.25" x14ac:dyDescent="0.25">
      <c r="A47" s="30" t="s">
        <v>77</v>
      </c>
      <c r="B47" s="31" t="s">
        <v>27</v>
      </c>
      <c r="C47" s="32">
        <v>96385</v>
      </c>
      <c r="D47" s="21" t="s">
        <v>31</v>
      </c>
      <c r="E47" s="31" t="s">
        <v>6</v>
      </c>
      <c r="F47" s="33">
        <v>356.88</v>
      </c>
      <c r="G47" s="34">
        <v>11.05</v>
      </c>
      <c r="H47" s="35">
        <f t="shared" ref="H47" si="16">ROUND(F47*G47,2)</f>
        <v>3943.52</v>
      </c>
      <c r="I47" s="117"/>
      <c r="J47" s="94">
        <f t="shared" si="2"/>
        <v>0</v>
      </c>
      <c r="K47" s="110" t="str">
        <f t="shared" si="3"/>
        <v>NÃO ATENDE</v>
      </c>
    </row>
    <row r="48" spans="1:11" s="1" customFormat="1" x14ac:dyDescent="0.25">
      <c r="A48" s="30" t="s">
        <v>87</v>
      </c>
      <c r="B48" s="31" t="s">
        <v>79</v>
      </c>
      <c r="C48" s="55" t="s">
        <v>122</v>
      </c>
      <c r="D48" s="9" t="s">
        <v>101</v>
      </c>
      <c r="E48" s="31" t="s">
        <v>89</v>
      </c>
      <c r="F48" s="33">
        <v>102.06</v>
      </c>
      <c r="G48" s="34">
        <v>40.97</v>
      </c>
      <c r="H48" s="35">
        <f t="shared" si="15"/>
        <v>4181.3999999999996</v>
      </c>
      <c r="I48" s="117"/>
      <c r="J48" s="94">
        <f t="shared" si="2"/>
        <v>0</v>
      </c>
      <c r="K48" s="110" t="str">
        <f t="shared" si="3"/>
        <v>NÃO ATENDE</v>
      </c>
    </row>
    <row r="49" spans="1:11" s="43" customFormat="1" ht="25.5" x14ac:dyDescent="0.25">
      <c r="A49" s="30" t="s">
        <v>132</v>
      </c>
      <c r="B49" s="31" t="s">
        <v>27</v>
      </c>
      <c r="C49" s="32">
        <v>101091</v>
      </c>
      <c r="D49" s="21" t="s">
        <v>34</v>
      </c>
      <c r="E49" s="31" t="s">
        <v>3</v>
      </c>
      <c r="F49" s="33">
        <v>135.29000000000002</v>
      </c>
      <c r="G49" s="34">
        <v>145.31</v>
      </c>
      <c r="H49" s="35">
        <f>ROUND(F49*G49,2)</f>
        <v>19658.990000000002</v>
      </c>
      <c r="I49" s="117"/>
      <c r="J49" s="94">
        <f t="shared" si="2"/>
        <v>0</v>
      </c>
      <c r="K49" s="110" t="str">
        <f t="shared" si="3"/>
        <v>NÃO ATENDE</v>
      </c>
    </row>
    <row r="50" spans="1:11" s="102" customFormat="1" x14ac:dyDescent="0.25">
      <c r="A50" s="14">
        <v>6</v>
      </c>
      <c r="B50" s="2"/>
      <c r="C50" s="3"/>
      <c r="D50" s="19" t="s">
        <v>67</v>
      </c>
      <c r="E50" s="3"/>
      <c r="F50" s="3"/>
      <c r="G50" s="4"/>
      <c r="H50" s="15">
        <f>SUBTOTAL(9,H51:H54)</f>
        <v>4859.83</v>
      </c>
      <c r="I50" s="100"/>
      <c r="J50" s="101">
        <f>SUBTOTAL(9,J51:J54)</f>
        <v>0</v>
      </c>
      <c r="K50" s="112"/>
    </row>
    <row r="51" spans="1:11" s="50" customFormat="1" ht="38.25" x14ac:dyDescent="0.25">
      <c r="A51" s="30" t="s">
        <v>76</v>
      </c>
      <c r="B51" s="31" t="s">
        <v>27</v>
      </c>
      <c r="C51" s="32">
        <v>102509</v>
      </c>
      <c r="D51" s="21" t="s">
        <v>55</v>
      </c>
      <c r="E51" s="31" t="s">
        <v>3</v>
      </c>
      <c r="F51" s="33">
        <v>24</v>
      </c>
      <c r="G51" s="34">
        <v>30.77</v>
      </c>
      <c r="H51" s="35">
        <f t="shared" si="15"/>
        <v>738.48</v>
      </c>
      <c r="I51" s="118"/>
      <c r="J51" s="51">
        <f t="shared" si="2"/>
        <v>0</v>
      </c>
      <c r="K51" s="113" t="str">
        <f t="shared" si="3"/>
        <v>NÃO ATENDE</v>
      </c>
    </row>
    <row r="52" spans="1:11" s="50" customFormat="1" x14ac:dyDescent="0.25">
      <c r="A52" s="30" t="s">
        <v>92</v>
      </c>
      <c r="B52" s="31" t="s">
        <v>79</v>
      </c>
      <c r="C52" s="55" t="s">
        <v>123</v>
      </c>
      <c r="D52" s="53" t="s">
        <v>98</v>
      </c>
      <c r="E52" s="31" t="s">
        <v>1</v>
      </c>
      <c r="F52" s="33">
        <v>11</v>
      </c>
      <c r="G52" s="34">
        <v>154.78</v>
      </c>
      <c r="H52" s="35">
        <f t="shared" ref="H52:H53" si="17">ROUND(F52*G52,2)</f>
        <v>1702.58</v>
      </c>
      <c r="I52" s="118"/>
      <c r="J52" s="51">
        <f t="shared" si="2"/>
        <v>0</v>
      </c>
      <c r="K52" s="113" t="str">
        <f t="shared" si="3"/>
        <v>NÃO ATENDE</v>
      </c>
    </row>
    <row r="53" spans="1:11" s="50" customFormat="1" x14ac:dyDescent="0.25">
      <c r="A53" s="30" t="s">
        <v>102</v>
      </c>
      <c r="B53" s="31" t="s">
        <v>79</v>
      </c>
      <c r="C53" s="55" t="s">
        <v>124</v>
      </c>
      <c r="D53" s="21" t="s">
        <v>99</v>
      </c>
      <c r="E53" s="31" t="s">
        <v>93</v>
      </c>
      <c r="F53" s="33">
        <v>3.3</v>
      </c>
      <c r="G53" s="34">
        <v>432.78</v>
      </c>
      <c r="H53" s="35">
        <f t="shared" si="17"/>
        <v>1428.17</v>
      </c>
      <c r="I53" s="118"/>
      <c r="J53" s="51">
        <f t="shared" si="2"/>
        <v>0</v>
      </c>
      <c r="K53" s="113" t="str">
        <f t="shared" si="3"/>
        <v>NÃO ATENDE</v>
      </c>
    </row>
    <row r="54" spans="1:11" s="50" customFormat="1" ht="25.5" x14ac:dyDescent="0.25">
      <c r="A54" s="30" t="s">
        <v>103</v>
      </c>
      <c r="B54" s="31" t="s">
        <v>79</v>
      </c>
      <c r="C54" s="55" t="s">
        <v>125</v>
      </c>
      <c r="D54" s="53" t="s">
        <v>100</v>
      </c>
      <c r="E54" s="31" t="s">
        <v>1</v>
      </c>
      <c r="F54" s="33">
        <v>5</v>
      </c>
      <c r="G54" s="34">
        <v>198.12</v>
      </c>
      <c r="H54" s="35">
        <f t="shared" si="15"/>
        <v>990.6</v>
      </c>
      <c r="I54" s="118"/>
      <c r="J54" s="51">
        <f t="shared" si="2"/>
        <v>0</v>
      </c>
      <c r="K54" s="113" t="str">
        <f t="shared" si="3"/>
        <v>NÃO ATENDE</v>
      </c>
    </row>
    <row r="55" spans="1:11" s="102" customFormat="1" x14ac:dyDescent="0.25">
      <c r="A55" s="14">
        <v>7</v>
      </c>
      <c r="B55" s="2"/>
      <c r="C55" s="3"/>
      <c r="D55" s="19" t="s">
        <v>108</v>
      </c>
      <c r="E55" s="3"/>
      <c r="F55" s="3"/>
      <c r="G55" s="4"/>
      <c r="H55" s="15">
        <f>SUBTOTAL(9,H56:H57)</f>
        <v>4944.9399999999996</v>
      </c>
      <c r="I55" s="100"/>
      <c r="J55" s="101">
        <f>SUBTOTAL(9,J56:J57)</f>
        <v>0</v>
      </c>
      <c r="K55" s="112"/>
    </row>
    <row r="56" spans="1:11" s="48" customFormat="1" x14ac:dyDescent="0.25">
      <c r="A56" s="30" t="s">
        <v>85</v>
      </c>
      <c r="B56" s="31" t="s">
        <v>80</v>
      </c>
      <c r="C56" s="56" t="s">
        <v>126</v>
      </c>
      <c r="D56" s="47" t="s">
        <v>105</v>
      </c>
      <c r="E56" s="31" t="s">
        <v>24</v>
      </c>
      <c r="F56" s="33">
        <v>1</v>
      </c>
      <c r="G56" s="34">
        <v>2472.4699999999998</v>
      </c>
      <c r="H56" s="35">
        <f t="shared" ref="H56" si="18">ROUND(F56*G56,2)</f>
        <v>2472.4699999999998</v>
      </c>
      <c r="I56" s="117"/>
      <c r="J56" s="94">
        <f t="shared" si="2"/>
        <v>0</v>
      </c>
      <c r="K56" s="110" t="str">
        <f t="shared" si="3"/>
        <v>NÃO ATENDE</v>
      </c>
    </row>
    <row r="57" spans="1:11" s="48" customFormat="1" x14ac:dyDescent="0.25">
      <c r="A57" s="30" t="s">
        <v>85</v>
      </c>
      <c r="B57" s="31" t="s">
        <v>80</v>
      </c>
      <c r="C57" s="46" t="s">
        <v>104</v>
      </c>
      <c r="D57" s="47" t="s">
        <v>106</v>
      </c>
      <c r="E57" s="31" t="s">
        <v>24</v>
      </c>
      <c r="F57" s="33">
        <v>1</v>
      </c>
      <c r="G57" s="34">
        <v>2472.4699999999998</v>
      </c>
      <c r="H57" s="35">
        <f t="shared" ref="H57" si="19">ROUND(F57*G57,2)</f>
        <v>2472.4699999999998</v>
      </c>
      <c r="I57" s="117"/>
      <c r="J57" s="94">
        <f t="shared" si="2"/>
        <v>0</v>
      </c>
      <c r="K57" s="110" t="str">
        <f t="shared" si="3"/>
        <v>NÃO ATENDE</v>
      </c>
    </row>
    <row r="58" spans="1:11" s="102" customFormat="1" x14ac:dyDescent="0.25">
      <c r="A58" s="14">
        <v>8</v>
      </c>
      <c r="B58" s="2"/>
      <c r="C58" s="3"/>
      <c r="D58" s="19" t="s">
        <v>71</v>
      </c>
      <c r="E58" s="3"/>
      <c r="F58" s="3"/>
      <c r="G58" s="4"/>
      <c r="H58" s="15">
        <f>SUBTOTAL(9,H59:H59)</f>
        <v>17568.689999999999</v>
      </c>
      <c r="I58" s="100"/>
      <c r="J58" s="101">
        <f>SUBTOTAL(9,J59:J59)</f>
        <v>0</v>
      </c>
      <c r="K58" s="112"/>
    </row>
    <row r="59" spans="1:11" s="1" customFormat="1" ht="24" x14ac:dyDescent="0.25">
      <c r="A59" s="30" t="s">
        <v>107</v>
      </c>
      <c r="B59" s="31" t="s">
        <v>80</v>
      </c>
      <c r="C59" s="46" t="s">
        <v>83</v>
      </c>
      <c r="D59" s="47" t="s">
        <v>84</v>
      </c>
      <c r="E59" s="31" t="s">
        <v>24</v>
      </c>
      <c r="F59" s="33">
        <v>1</v>
      </c>
      <c r="G59" s="34">
        <v>17568.689999999999</v>
      </c>
      <c r="H59" s="35">
        <f t="shared" si="15"/>
        <v>17568.689999999999</v>
      </c>
      <c r="I59" s="117"/>
      <c r="J59" s="94">
        <f t="shared" si="2"/>
        <v>0</v>
      </c>
      <c r="K59" s="110" t="str">
        <f t="shared" si="3"/>
        <v>NÃO ATENDE</v>
      </c>
    </row>
    <row r="60" spans="1:11" s="1" customFormat="1" x14ac:dyDescent="0.25">
      <c r="A60" s="38"/>
      <c r="B60" s="39"/>
      <c r="C60" s="40"/>
      <c r="D60" s="41"/>
      <c r="E60" s="39"/>
      <c r="F60" s="42"/>
      <c r="G60" s="57"/>
      <c r="H60" s="107"/>
      <c r="I60" s="109"/>
      <c r="J60" s="108"/>
      <c r="K60" s="110"/>
    </row>
    <row r="61" spans="1:11" s="104" customFormat="1" x14ac:dyDescent="0.25">
      <c r="A61" s="79" t="s">
        <v>29</v>
      </c>
      <c r="B61" s="80"/>
      <c r="C61" s="80"/>
      <c r="D61" s="80"/>
      <c r="E61" s="80"/>
      <c r="F61" s="80"/>
      <c r="G61" s="81"/>
      <c r="H61" s="17">
        <f>SUBTOTAL(9,H14:H59)</f>
        <v>742971.25999999978</v>
      </c>
      <c r="I61" s="103"/>
      <c r="J61" s="106">
        <f>SUBTOTAL(9,J14:J59)</f>
        <v>0</v>
      </c>
      <c r="K61" s="116"/>
    </row>
    <row r="62" spans="1:11" ht="67.5" customHeight="1" x14ac:dyDescent="0.25">
      <c r="A62" s="119" t="s">
        <v>120</v>
      </c>
      <c r="B62" s="119"/>
      <c r="C62" s="119"/>
      <c r="D62" s="119"/>
      <c r="E62" s="119"/>
      <c r="F62" s="119"/>
      <c r="G62" s="119"/>
      <c r="H62" s="119"/>
      <c r="I62" s="119"/>
      <c r="J62" s="119"/>
    </row>
    <row r="64" spans="1:11" x14ac:dyDescent="0.25">
      <c r="G64" s="22"/>
      <c r="H64" s="22"/>
    </row>
    <row r="65" spans="4:8" x14ac:dyDescent="0.25">
      <c r="D65" s="59" t="s">
        <v>129</v>
      </c>
      <c r="E65" s="68">
        <v>767341</v>
      </c>
      <c r="F65" s="70"/>
      <c r="G65" s="22"/>
      <c r="H65" s="22"/>
    </row>
    <row r="66" spans="4:8" x14ac:dyDescent="0.25">
      <c r="D66" s="59" t="s">
        <v>130</v>
      </c>
      <c r="E66" s="68">
        <v>1159</v>
      </c>
      <c r="F66" s="70"/>
      <c r="H66" s="62">
        <f>E65-E68</f>
        <v>25490.239999999991</v>
      </c>
    </row>
    <row r="67" spans="4:8" x14ac:dyDescent="0.25">
      <c r="D67" s="59" t="s">
        <v>29</v>
      </c>
      <c r="E67" s="68">
        <f>SUM(E65:F66)</f>
        <v>768500</v>
      </c>
      <c r="F67" s="68"/>
      <c r="H67" s="62">
        <f>E66-E69</f>
        <v>38.5</v>
      </c>
    </row>
    <row r="68" spans="4:8" x14ac:dyDescent="0.25">
      <c r="D68" s="59" t="s">
        <v>129</v>
      </c>
      <c r="E68" s="66">
        <f>ROUND((E65/E67)*H61,2)</f>
        <v>741850.76</v>
      </c>
      <c r="F68" s="66"/>
    </row>
    <row r="69" spans="4:8" x14ac:dyDescent="0.25">
      <c r="D69" s="59" t="s">
        <v>131</v>
      </c>
      <c r="E69" s="67">
        <f>ROUND((E66/E67)*H61,2)</f>
        <v>1120.5</v>
      </c>
      <c r="F69" s="67"/>
    </row>
    <row r="71" spans="4:8" x14ac:dyDescent="0.25">
      <c r="F71" s="36"/>
    </row>
  </sheetData>
  <sheetProtection algorithmName="SHA-512" hashValue="ITGwV9sKAIAmDlbBpzOuZ5sQy2hOV+g5hXpoEU+e7/kDVVvUdRV2AHJ0+UgBkr/PtNahN72x8lZKADsNp89kNg==" saltValue="Qtjr8IYbQvARsslRdXIxYw==" spinCount="100000" sheet="1" objects="1" scenarios="1"/>
  <mergeCells count="27">
    <mergeCell ref="A3:J3"/>
    <mergeCell ref="A2:J2"/>
    <mergeCell ref="A1:J1"/>
    <mergeCell ref="I12:J12"/>
    <mergeCell ref="A62:J62"/>
    <mergeCell ref="A6:B6"/>
    <mergeCell ref="C6:H6"/>
    <mergeCell ref="A7:B7"/>
    <mergeCell ref="C7:G7"/>
    <mergeCell ref="A12:A13"/>
    <mergeCell ref="B12:B13"/>
    <mergeCell ref="C12:C13"/>
    <mergeCell ref="D12:D13"/>
    <mergeCell ref="E12:H12"/>
    <mergeCell ref="A61:G61"/>
    <mergeCell ref="A8:B8"/>
    <mergeCell ref="C9:G9"/>
    <mergeCell ref="A10:B10"/>
    <mergeCell ref="A5:B5"/>
    <mergeCell ref="C5:G5"/>
    <mergeCell ref="E68:F68"/>
    <mergeCell ref="E69:F69"/>
    <mergeCell ref="E67:F67"/>
    <mergeCell ref="C8:G8"/>
    <mergeCell ref="A9:B9"/>
    <mergeCell ref="E65:F65"/>
    <mergeCell ref="E66:F66"/>
  </mergeCells>
  <phoneticPr fontId="34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2022-03-21T12:41:33Z</cp:lastPrinted>
  <dcterms:created xsi:type="dcterms:W3CDTF">2019-09-19T17:21:08Z</dcterms:created>
  <dcterms:modified xsi:type="dcterms:W3CDTF">2022-03-21T12:41:55Z</dcterms:modified>
</cp:coreProperties>
</file>