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CALÇAMENTO E REFORMA DE RUAS - Arthur Soares\#LICITAÇÃO\"/>
    </mc:Choice>
  </mc:AlternateContent>
  <bookViews>
    <workbookView xWindow="0" yWindow="0" windowWidth="20400" windowHeight="7155" tabRatio="809"/>
  </bookViews>
  <sheets>
    <sheet name="ORÇAMENTO" sheetId="11" r:id="rId1"/>
  </sheets>
  <externalReferences>
    <externalReference r:id="rId2"/>
  </externalReferences>
  <definedNames>
    <definedName name="_xlnm.Print_Area" localSheetId="0">ORÇAMENTO!$A$1:$K$49</definedName>
    <definedName name="DEREDIF">#REF!</definedName>
    <definedName name="IOPES">#REF!</definedName>
    <definedName name="MEMORIA">#REF!</definedName>
    <definedName name="orça">[1]ORÇAMENTO!$1:$1048576</definedName>
    <definedName name="ORÇAMENTO">ORÇAMENTO!$1:$1048576</definedName>
    <definedName name="SINAPI">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3" i="11" l="1"/>
  <c r="K13" i="11"/>
  <c r="K43" i="11" l="1"/>
  <c r="K41" i="11"/>
  <c r="K39" i="11"/>
  <c r="K36" i="11"/>
  <c r="K12" i="11"/>
  <c r="K16" i="11" l="1"/>
  <c r="K15" i="11"/>
  <c r="K42" i="11"/>
  <c r="K40" i="11"/>
  <c r="K35" i="11"/>
  <c r="K25" i="11"/>
  <c r="K24" i="11"/>
  <c r="H48" i="11"/>
  <c r="H42" i="11"/>
  <c r="H23" i="11" l="1"/>
  <c r="H35" i="11" l="1"/>
  <c r="H34" i="11"/>
  <c r="H33" i="11"/>
  <c r="H32" i="11"/>
  <c r="H31" i="11"/>
  <c r="H20" i="11"/>
  <c r="H40" i="11"/>
  <c r="H38" i="11"/>
  <c r="H37" i="11"/>
  <c r="H29" i="11"/>
  <c r="H28" i="11"/>
  <c r="H27" i="11"/>
  <c r="H25" i="11"/>
  <c r="H24" i="11"/>
  <c r="H22" i="11"/>
  <c r="H21" i="11"/>
  <c r="H19" i="11"/>
  <c r="H16" i="11"/>
  <c r="H14" i="11"/>
  <c r="H13" i="11"/>
  <c r="H18" i="11" l="1"/>
  <c r="I16" i="11" l="1"/>
  <c r="I15" i="11" l="1"/>
  <c r="I24" i="11" l="1"/>
  <c r="I40" i="11" l="1"/>
  <c r="I35" i="11"/>
  <c r="I42" i="11"/>
  <c r="I25" i="11"/>
  <c r="K20" i="11"/>
  <c r="I21" i="11" l="1"/>
  <c r="K21" i="11"/>
  <c r="I32" i="11"/>
  <c r="K32" i="11"/>
  <c r="I31" i="11"/>
  <c r="K31" i="11"/>
  <c r="I28" i="11"/>
  <c r="K28" i="11"/>
  <c r="I37" i="11"/>
  <c r="K37" i="11"/>
  <c r="I27" i="11"/>
  <c r="K27" i="11"/>
  <c r="I38" i="11"/>
  <c r="K38" i="11"/>
  <c r="I14" i="11"/>
  <c r="K14" i="11"/>
  <c r="I34" i="11"/>
  <c r="K34" i="11"/>
  <c r="I18" i="11"/>
  <c r="K18" i="11"/>
  <c r="I23" i="11"/>
  <c r="K23" i="11"/>
  <c r="I29" i="11"/>
  <c r="K29" i="11"/>
  <c r="I33" i="11"/>
  <c r="K33" i="11"/>
  <c r="I26" i="11"/>
  <c r="I41" i="11"/>
  <c r="I39" i="11"/>
  <c r="I36" i="11"/>
  <c r="I12" i="11" l="1"/>
  <c r="I30" i="11"/>
  <c r="K26" i="11"/>
  <c r="K30" i="11"/>
  <c r="I20" i="11"/>
  <c r="I22" i="11" l="1"/>
  <c r="K22" i="11"/>
  <c r="I19" i="11" l="1"/>
  <c r="K19" i="11"/>
  <c r="K17" i="11" s="1"/>
  <c r="I17" i="11" l="1"/>
  <c r="I43" i="11" s="1"/>
</calcChain>
</file>

<file path=xl/sharedStrings.xml><?xml version="1.0" encoding="utf-8"?>
<sst xmlns="http://schemas.openxmlformats.org/spreadsheetml/2006/main" count="134" uniqueCount="96">
  <si>
    <t>M</t>
  </si>
  <si>
    <t>H</t>
  </si>
  <si>
    <t>SERVIÇOS PRELIMINARES</t>
  </si>
  <si>
    <t>m2</t>
  </si>
  <si>
    <t>PAVIMENTAÇÃO</t>
  </si>
  <si>
    <t>PLANILHA ORÇAMENTÁRIA</t>
  </si>
  <si>
    <t>ITEM</t>
  </si>
  <si>
    <t>FONTE</t>
  </si>
  <si>
    <t>CÓDIGO</t>
  </si>
  <si>
    <t>ESPECIFICAÇÃO</t>
  </si>
  <si>
    <t>CONTRATADO</t>
  </si>
  <si>
    <t>UNID.</t>
  </si>
  <si>
    <t>QUANT.</t>
  </si>
  <si>
    <t>VALOR TOTAL</t>
  </si>
  <si>
    <t>01.01</t>
  </si>
  <si>
    <t>TOTAL</t>
  </si>
  <si>
    <t>PREFEITURA DE CONCEIÇÃO DO CASTELO</t>
  </si>
  <si>
    <t>Obra:</t>
  </si>
  <si>
    <t>Local:</t>
  </si>
  <si>
    <t xml:space="preserve">PREFEITURA DE CONCEIÇÃO DO CASTELO/ES </t>
  </si>
  <si>
    <t>Proprietário:</t>
  </si>
  <si>
    <t>Data base:</t>
  </si>
  <si>
    <t>BDI:</t>
  </si>
  <si>
    <t>02.01</t>
  </si>
  <si>
    <t>01.02</t>
  </si>
  <si>
    <t>03.01</t>
  </si>
  <si>
    <t>03.02</t>
  </si>
  <si>
    <t>03.03</t>
  </si>
  <si>
    <t>03.04</t>
  </si>
  <si>
    <t>03.05</t>
  </si>
  <si>
    <t>03.06</t>
  </si>
  <si>
    <t>03.07</t>
  </si>
  <si>
    <t>03.08</t>
  </si>
  <si>
    <t>SINALIZAÇÃO VIÁRIA</t>
  </si>
  <si>
    <t>04.01</t>
  </si>
  <si>
    <t>04.02</t>
  </si>
  <si>
    <t>04.03</t>
  </si>
  <si>
    <t>ADMINISTRAÇÃO LOCAL</t>
  </si>
  <si>
    <t>CALÇADA ACESSÍVEL</t>
  </si>
  <si>
    <t>05.02</t>
  </si>
  <si>
    <t>05.01</t>
  </si>
  <si>
    <t>06.01</t>
  </si>
  <si>
    <t>05.03</t>
  </si>
  <si>
    <t xml:space="preserve">CPU </t>
  </si>
  <si>
    <t>ADMINISTRAÇÃO LOCAL (O PAGAMENTO DESTE ITEM SERÁ DE ACORDO COM A EXECUÇÃO DA OBRA)</t>
  </si>
  <si>
    <t>07.01</t>
  </si>
  <si>
    <t>DRENAGEM</t>
  </si>
  <si>
    <t>05.04</t>
  </si>
  <si>
    <t>ISOLAMENTO</t>
  </si>
  <si>
    <t>M³</t>
  </si>
  <si>
    <t>06.02</t>
  </si>
  <si>
    <t>M²</t>
  </si>
  <si>
    <t>Demolição de piso cimentado inclusive lastro de concreto</t>
  </si>
  <si>
    <t>UND</t>
  </si>
  <si>
    <t>8.01</t>
  </si>
  <si>
    <t>MOBILIZAÇÃO E DESMOBILIZAÇÃO DE EQUIPAMENTOS</t>
  </si>
  <si>
    <t>DER ES</t>
  </si>
  <si>
    <r>
      <t xml:space="preserve"> JOÃO LUCAS DIAS
</t>
    </r>
    <r>
      <rPr>
        <sz val="10"/>
        <rFont val="Arial"/>
        <family val="2"/>
      </rPr>
      <t>Engenheiro Civil
CREA ES-042317/D</t>
    </r>
  </si>
  <si>
    <t>05.05</t>
  </si>
  <si>
    <t>CALÇAMENTO E REFORMA DE RUAS NO MUNICÍPIO DE CONCEIÇÃO DO CASTELO</t>
  </si>
  <si>
    <t>RUA OLINDO BETINI</t>
  </si>
  <si>
    <t>Retirada manual de blocos pré-moldados de concreto (Blokret), inclusive empilhamento para reaproveitamento</t>
  </si>
  <si>
    <t>Aterro compactado utilizando compactador de placa vibratória com reaproveitamento do material</t>
  </si>
  <si>
    <t>Blocos pré-moldados de concreto tipo pavi-s ou equivalente, espessura de 8 cm e resistência a compressão mínima de 35MPa, assentados sobre colchão de pó de pedra na espessura de 10 cm</t>
  </si>
  <si>
    <t>Passeio de cimentado camurçado com argamassa de cimento e areia no traço 1:3 esp. 1.5cm, e lastro de concreto com 8cm de espessura, inclusive preparo de caixa</t>
  </si>
  <si>
    <t>Execução de lastro de brita nº 02 sob passeios e ciclovias, incl. escavação</t>
  </si>
  <si>
    <t>Fornecimento e assentamento de ladrilho hidráulico pastilhado, vermelho, dim. 20x20 cm, esp. 1.5cm, assentado com pasta de cimento colante, exclusive regularização e lastro</t>
  </si>
  <si>
    <t>41359</t>
  </si>
  <si>
    <t>Tela de proteção de segurança de PVC cor laranja com suporte para sinalização de obras</t>
  </si>
  <si>
    <t>Poço de visita (tubo D=0,60 m) H=1,70 m com tampão F.F.A.P., inclusive escavação e transporte do tampão</t>
  </si>
  <si>
    <t>Corpo BSTC diâmetro 0,30 m C.S. MF inclusive escavação, reaterro e transporte do tubo</t>
  </si>
  <si>
    <t>Caixa ralo de elementos pré-moldados em concreto (tudo incluído)</t>
  </si>
  <si>
    <t>Sinalização horizontal TMD=200, vida útil 2 a 3 anos, taxa=0,40 L/m²</t>
  </si>
  <si>
    <t>Sinalização vertical com chapa revestida em película, inclusive suporte em madeira</t>
  </si>
  <si>
    <t xml:space="preserve"> Mobilização e desmobilização de equipamentos com carreta prancha (máximo)</t>
  </si>
  <si>
    <t>Remoção de meio fio em Vias Urbanas</t>
  </si>
  <si>
    <t>Regularização e compactação do sub-leito (100% P.I.) H = 0,20 m</t>
  </si>
  <si>
    <t>Base c/ mistura de solo 80% e areia 20%, inclusive transporte da areia</t>
  </si>
  <si>
    <t>Escavação e carga de material de 1ª categoria com escavadeira em Vias Urbanas</t>
  </si>
  <si>
    <t>41544</t>
  </si>
  <si>
    <t>02</t>
  </si>
  <si>
    <t>Sarjeta de concreto (STC - 04) calha triangular de bancada em corte, inclusive caiação, em Vias Urbanas</t>
  </si>
  <si>
    <t xml:space="preserve">Placa de obra nas dimensões de 3,0 x 6,0 m, padrão DER-ES </t>
  </si>
  <si>
    <t>Barracão em chapa compensada 12mm e pont. 8x8cm, piso cimentado e cobertura de telhas fibrocimento 6mm, incl. ponto de luz</t>
  </si>
  <si>
    <t>Meio fio de concreto pré-moldado (12 x 30 x 15) cm, inclusive caiação e transporte do meio fio</t>
  </si>
  <si>
    <t>DER-ES / EDIFICAÇÃOES</t>
  </si>
  <si>
    <t>DER/EDIFICAÇÕES ABRIL 2022 - DER RODOVIAS JANEIRO/2022 (SEM DESONERAÇÃO)</t>
  </si>
  <si>
    <t>VALOR UNIT. JAN/2022 C/BDI</t>
  </si>
  <si>
    <t>VALOR UNIT. ABR/2022 C/BDI</t>
  </si>
  <si>
    <t>REAJUSTAMENTO</t>
  </si>
  <si>
    <t>DER-RODOVIAS INCC-JAN/2022</t>
  </si>
  <si>
    <t>INCC-ABRIL/2022</t>
  </si>
  <si>
    <t>FATOR (K)</t>
  </si>
  <si>
    <t>Av. José Grilo, 426 - Centro
Conceição do Castelo/ES - CEP 29.370-000
Telefone: (28) 3547-1101</t>
  </si>
  <si>
    <t>PROPOSTA DA EMPRESA</t>
  </si>
  <si>
    <t>VALOR UNIT.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</si>
</sst>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8" formatCode="&quot;R$&quot;\ #,##0.00;[Red]\-&quot;R$&quot;\ #,##0.00"/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.00_-;\-* #,##0.00_-;_-* \-??_-;_-@_-"/>
    <numFmt numFmtId="165" formatCode="_(&quot;R$ &quot;* #,##0.00_);_(&quot;R$ &quot;* \(#,##0.00\);_(&quot;R$ &quot;* &quot;-&quot;??_);_(@_)"/>
    <numFmt numFmtId="166" formatCode="0.000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  <charset val="20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4"/>
      <name val="Arial"/>
      <family val="2"/>
    </font>
    <font>
      <b/>
      <i/>
      <sz val="16"/>
      <color theme="4" tint="-0.499984740745262"/>
      <name val="Arial"/>
      <family val="2"/>
    </font>
    <font>
      <i/>
      <sz val="1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i/>
      <sz val="10"/>
      <name val="Arial"/>
      <family val="2"/>
    </font>
    <font>
      <i/>
      <sz val="11"/>
      <color theme="1"/>
      <name val="Calibri"/>
      <family val="2"/>
      <scheme val="minor"/>
    </font>
    <font>
      <sz val="9"/>
      <name val="Arial"/>
      <family val="2"/>
    </font>
    <font>
      <sz val="8"/>
      <name val="Calibri"/>
      <family val="2"/>
      <scheme val="minor"/>
    </font>
    <font>
      <sz val="11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36">
    <xf numFmtId="0" fontId="0" fillId="0" borderId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/>
    <xf numFmtId="43" fontId="21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/>
    <xf numFmtId="0" fontId="19" fillId="0" borderId="0"/>
    <xf numFmtId="0" fontId="1" fillId="0" borderId="0"/>
    <xf numFmtId="44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9" fillId="0" borderId="0"/>
    <xf numFmtId="41" fontId="19" fillId="0" borderId="0" applyFont="0" applyFill="0" applyProtection="0"/>
    <xf numFmtId="0" fontId="1" fillId="0" borderId="0"/>
    <xf numFmtId="43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" fillId="0" borderId="0"/>
    <xf numFmtId="43" fontId="21" fillId="0" borderId="0" applyFont="0" applyFill="0" applyBorder="0" applyAlignment="0" applyProtection="0"/>
    <xf numFmtId="0" fontId="19" fillId="0" borderId="0"/>
    <xf numFmtId="43" fontId="1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9" fillId="0" borderId="0"/>
    <xf numFmtId="0" fontId="19" fillId="0" borderId="0"/>
    <xf numFmtId="43" fontId="21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22" fillId="0" borderId="0" applyNumberFormat="0" applyFill="0" applyBorder="0" applyProtection="0">
      <alignment vertical="top" wrapText="1"/>
    </xf>
    <xf numFmtId="0" fontId="1" fillId="0" borderId="0"/>
    <xf numFmtId="9" fontId="1" fillId="0" borderId="0" applyFont="0" applyFill="0" applyBorder="0" applyAlignment="0" applyProtection="0"/>
    <xf numFmtId="9" fontId="19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" fillId="0" borderId="0"/>
    <xf numFmtId="0" fontId="1" fillId="0" borderId="0"/>
    <xf numFmtId="9" fontId="19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9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8" applyNumberFormat="0" applyFont="0" applyAlignment="0" applyProtection="0"/>
    <xf numFmtId="44" fontId="1" fillId="0" borderId="0" applyFont="0" applyFill="0" applyBorder="0" applyAlignment="0" applyProtection="0"/>
    <xf numFmtId="0" fontId="28" fillId="0" borderId="0"/>
    <xf numFmtId="0" fontId="17" fillId="0" borderId="0"/>
    <xf numFmtId="43" fontId="17" fillId="0" borderId="0" applyFont="0" applyFill="0" applyBorder="0" applyAlignment="0" applyProtection="0"/>
    <xf numFmtId="41" fontId="17" fillId="0" borderId="0" applyFont="0" applyFill="0" applyProtection="0"/>
    <xf numFmtId="44" fontId="17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17" fillId="0" borderId="0"/>
    <xf numFmtId="9" fontId="17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7" fillId="0" borderId="0"/>
    <xf numFmtId="0" fontId="17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17" fillId="0" borderId="0"/>
    <xf numFmtId="0" fontId="17" fillId="0" borderId="0"/>
    <xf numFmtId="0" fontId="1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164" fontId="21" fillId="0" borderId="0" applyFill="0" applyBorder="0" applyAlignment="0" applyProtection="0"/>
    <xf numFmtId="164" fontId="21" fillId="0" borderId="0" applyFill="0" applyBorder="0" applyAlignment="0" applyProtection="0"/>
    <xf numFmtId="43" fontId="17" fillId="0" borderId="0" applyFont="0" applyFill="0" applyBorder="0" applyAlignment="0" applyProtection="0"/>
  </cellStyleXfs>
  <cellXfs count="105">
    <xf numFmtId="0" fontId="0" fillId="0" borderId="0" xfId="0"/>
    <xf numFmtId="0" fontId="0" fillId="0" borderId="0" xfId="0"/>
    <xf numFmtId="0" fontId="23" fillId="35" borderId="10" xfId="42" applyFont="1" applyFill="1" applyBorder="1" applyAlignment="1">
      <alignment vertical="center" wrapText="1"/>
    </xf>
    <xf numFmtId="0" fontId="23" fillId="35" borderId="10" xfId="42" applyFont="1" applyFill="1" applyBorder="1" applyAlignment="1">
      <alignment horizontal="center" vertical="center" wrapText="1"/>
    </xf>
    <xf numFmtId="44" fontId="23" fillId="35" borderId="10" xfId="51" applyFont="1" applyFill="1" applyBorder="1" applyAlignment="1">
      <alignment horizontal="center" vertical="center" wrapText="1"/>
    </xf>
    <xf numFmtId="0" fontId="0" fillId="0" borderId="0" xfId="0" applyAlignment="1">
      <alignment horizontal="justify"/>
    </xf>
    <xf numFmtId="0" fontId="0" fillId="0" borderId="0" xfId="0" applyAlignment="1">
      <alignment vertical="center"/>
    </xf>
    <xf numFmtId="49" fontId="20" fillId="33" borderId="15" xfId="42" applyNumberFormat="1" applyFont="1" applyFill="1" applyBorder="1" applyAlignment="1">
      <alignment vertical="center"/>
    </xf>
    <xf numFmtId="44" fontId="19" fillId="33" borderId="15" xfId="51" applyFont="1" applyFill="1" applyBorder="1" applyAlignment="1">
      <alignment horizontal="center" vertical="center"/>
    </xf>
    <xf numFmtId="0" fontId="24" fillId="35" borderId="10" xfId="42" applyFont="1" applyFill="1" applyBorder="1" applyAlignment="1">
      <alignment horizontal="justify" vertical="center" wrapText="1"/>
    </xf>
    <xf numFmtId="0" fontId="23" fillId="0" borderId="10" xfId="42" applyFont="1" applyFill="1" applyBorder="1" applyAlignment="1">
      <alignment horizontal="justify" vertical="center" wrapText="1"/>
    </xf>
    <xf numFmtId="44" fontId="0" fillId="0" borderId="0" xfId="0" applyNumberFormat="1"/>
    <xf numFmtId="0" fontId="32" fillId="0" borderId="0" xfId="0" applyFont="1"/>
    <xf numFmtId="0" fontId="23" fillId="0" borderId="10" xfId="0" applyFont="1" applyFill="1" applyBorder="1" applyAlignment="1">
      <alignment horizontal="center" vertical="center" wrapText="1"/>
    </xf>
    <xf numFmtId="0" fontId="23" fillId="0" borderId="10" xfId="42" applyFont="1" applyFill="1" applyBorder="1" applyAlignment="1">
      <alignment horizontal="center" vertical="center" wrapText="1"/>
    </xf>
    <xf numFmtId="2" fontId="23" fillId="0" borderId="10" xfId="42" applyNumberFormat="1" applyFont="1" applyFill="1" applyBorder="1" applyAlignment="1">
      <alignment horizontal="center" vertical="center" wrapText="1"/>
    </xf>
    <xf numFmtId="44" fontId="23" fillId="0" borderId="10" xfId="51" applyFont="1" applyFill="1" applyBorder="1" applyAlignment="1">
      <alignment horizontal="center" vertical="center" wrapText="1"/>
    </xf>
    <xf numFmtId="0" fontId="0" fillId="0" borderId="0" xfId="0" applyFont="1"/>
    <xf numFmtId="0" fontId="0" fillId="0" borderId="0" xfId="0"/>
    <xf numFmtId="0" fontId="0" fillId="0" borderId="0" xfId="0"/>
    <xf numFmtId="49" fontId="23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/>
    <xf numFmtId="0" fontId="0" fillId="0" borderId="0" xfId="0" applyFill="1"/>
    <xf numFmtId="44" fontId="0" fillId="0" borderId="0" xfId="0" applyNumberFormat="1" applyFill="1"/>
    <xf numFmtId="0" fontId="23" fillId="0" borderId="10" xfId="0" quotePrefix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/>
    </xf>
    <xf numFmtId="49" fontId="23" fillId="0" borderId="10" xfId="0" quotePrefix="1" applyNumberFormat="1" applyFont="1" applyFill="1" applyBorder="1" applyAlignment="1" applyProtection="1">
      <alignment horizontal="center" vertical="center" wrapText="1"/>
    </xf>
    <xf numFmtId="0" fontId="33" fillId="0" borderId="10" xfId="0" applyFont="1" applyFill="1" applyBorder="1" applyAlignment="1">
      <alignment horizontal="justify" vertical="distributed"/>
    </xf>
    <xf numFmtId="0" fontId="23" fillId="0" borderId="10" xfId="0" applyFont="1" applyFill="1" applyBorder="1" applyAlignment="1" applyProtection="1">
      <alignment horizontal="center" vertical="center" wrapText="1"/>
    </xf>
    <xf numFmtId="49" fontId="23" fillId="0" borderId="10" xfId="42" applyNumberFormat="1" applyFont="1" applyFill="1" applyBorder="1" applyAlignment="1">
      <alignment horizontal="justify" vertical="center" wrapText="1"/>
    </xf>
    <xf numFmtId="0" fontId="33" fillId="0" borderId="10" xfId="0" applyFont="1" applyFill="1" applyBorder="1" applyAlignment="1">
      <alignment horizontal="center" vertical="distributed" wrapText="1"/>
    </xf>
    <xf numFmtId="0" fontId="33" fillId="0" borderId="10" xfId="0" applyFont="1" applyFill="1" applyBorder="1" applyAlignment="1">
      <alignment vertical="center" wrapText="1"/>
    </xf>
    <xf numFmtId="0" fontId="31" fillId="0" borderId="10" xfId="42" applyFont="1" applyFill="1" applyBorder="1" applyAlignment="1">
      <alignment horizontal="center" vertical="center" wrapText="1"/>
    </xf>
    <xf numFmtId="0" fontId="23" fillId="0" borderId="10" xfId="0" quotePrefix="1" applyFont="1" applyFill="1" applyBorder="1" applyAlignment="1">
      <alignment horizontal="center" vertical="center" wrapText="1"/>
    </xf>
    <xf numFmtId="0" fontId="33" fillId="0" borderId="10" xfId="0" applyFont="1" applyFill="1" applyBorder="1" applyAlignment="1">
      <alignment horizontal="center" vertical="center" wrapText="1"/>
    </xf>
    <xf numFmtId="4" fontId="31" fillId="0" borderId="10" xfId="42" applyNumberFormat="1" applyFont="1" applyFill="1" applyBorder="1" applyAlignment="1">
      <alignment horizontal="center" vertical="center" wrapText="1"/>
    </xf>
    <xf numFmtId="44" fontId="31" fillId="0" borderId="22" xfId="51" applyFont="1" applyFill="1" applyBorder="1" applyAlignment="1">
      <alignment horizontal="center" vertical="center" wrapText="1"/>
    </xf>
    <xf numFmtId="1" fontId="24" fillId="35" borderId="21" xfId="42" applyNumberFormat="1" applyFont="1" applyFill="1" applyBorder="1" applyAlignment="1">
      <alignment horizontal="center" vertical="center" wrapText="1"/>
    </xf>
    <xf numFmtId="44" fontId="20" fillId="35" borderId="22" xfId="51" applyFont="1" applyFill="1" applyBorder="1" applyAlignment="1">
      <alignment horizontal="center" vertical="center"/>
    </xf>
    <xf numFmtId="0" fontId="23" fillId="0" borderId="21" xfId="42" applyNumberFormat="1" applyFont="1" applyFill="1" applyBorder="1" applyAlignment="1">
      <alignment horizontal="center" vertical="center" wrapText="1"/>
    </xf>
    <xf numFmtId="44" fontId="19" fillId="0" borderId="22" xfId="51" applyFont="1" applyFill="1" applyBorder="1" applyAlignment="1">
      <alignment horizontal="center" vertical="center"/>
    </xf>
    <xf numFmtId="44" fontId="29" fillId="36" borderId="24" xfId="51" quotePrefix="1" applyFont="1" applyFill="1" applyBorder="1" applyAlignment="1">
      <alignment horizontal="center" vertical="center"/>
    </xf>
    <xf numFmtId="0" fontId="0" fillId="0" borderId="0" xfId="0"/>
    <xf numFmtId="44" fontId="31" fillId="0" borderId="10" xfId="51" applyFont="1" applyFill="1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center" vertical="center"/>
    </xf>
    <xf numFmtId="166" fontId="0" fillId="0" borderId="10" xfId="0" applyNumberFormat="1" applyBorder="1" applyAlignment="1">
      <alignment horizontal="center"/>
    </xf>
    <xf numFmtId="0" fontId="0" fillId="0" borderId="0" xfId="0"/>
    <xf numFmtId="49" fontId="20" fillId="34" borderId="15" xfId="42" applyNumberFormat="1" applyFont="1" applyFill="1" applyBorder="1" applyAlignment="1">
      <alignment horizontal="left" vertical="center"/>
    </xf>
    <xf numFmtId="44" fontId="19" fillId="33" borderId="0" xfId="51" applyFont="1" applyFill="1" applyBorder="1" applyAlignment="1">
      <alignment horizontal="center" vertical="center"/>
    </xf>
    <xf numFmtId="49" fontId="20" fillId="33" borderId="0" xfId="42" applyNumberFormat="1" applyFont="1" applyFill="1" applyBorder="1" applyAlignment="1">
      <alignment vertical="center"/>
    </xf>
    <xf numFmtId="0" fontId="19" fillId="33" borderId="14" xfId="42" applyFont="1" applyFill="1" applyBorder="1" applyAlignment="1">
      <alignment vertical="center"/>
    </xf>
    <xf numFmtId="0" fontId="19" fillId="33" borderId="0" xfId="42" applyFont="1" applyFill="1" applyBorder="1" applyAlignment="1">
      <alignment vertical="center"/>
    </xf>
    <xf numFmtId="0" fontId="19" fillId="33" borderId="0" xfId="42" applyFont="1" applyFill="1" applyBorder="1" applyAlignment="1">
      <alignment horizontal="center" vertical="center"/>
    </xf>
    <xf numFmtId="0" fontId="19" fillId="33" borderId="0" xfId="42" applyFont="1" applyFill="1" applyBorder="1" applyAlignment="1">
      <alignment horizontal="justify" vertical="center"/>
    </xf>
    <xf numFmtId="44" fontId="20" fillId="35" borderId="10" xfId="51" applyFont="1" applyFill="1" applyBorder="1" applyAlignment="1">
      <alignment horizontal="center" vertical="center"/>
    </xf>
    <xf numFmtId="44" fontId="19" fillId="0" borderId="10" xfId="51" applyFont="1" applyFill="1" applyBorder="1" applyAlignment="1">
      <alignment horizontal="center" vertical="center"/>
    </xf>
    <xf numFmtId="44" fontId="31" fillId="0" borderId="12" xfId="51" applyFont="1" applyFill="1" applyBorder="1" applyAlignment="1">
      <alignment horizontal="center" vertical="center" wrapText="1"/>
    </xf>
    <xf numFmtId="44" fontId="20" fillId="35" borderId="12" xfId="51" applyFont="1" applyFill="1" applyBorder="1" applyAlignment="1">
      <alignment horizontal="center" vertical="center"/>
    </xf>
    <xf numFmtId="44" fontId="29" fillId="36" borderId="26" xfId="51" quotePrefix="1" applyFont="1" applyFill="1" applyBorder="1" applyAlignment="1">
      <alignment horizontal="center" vertical="center"/>
    </xf>
    <xf numFmtId="44" fontId="29" fillId="36" borderId="23" xfId="51" quotePrefix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44" fontId="19" fillId="0" borderId="12" xfId="51" applyFont="1" applyFill="1" applyBorder="1" applyAlignment="1" applyProtection="1">
      <alignment horizontal="center" vertical="center"/>
      <protection locked="0"/>
    </xf>
    <xf numFmtId="49" fontId="20" fillId="34" borderId="0" xfId="42" applyNumberFormat="1" applyFont="1" applyFill="1" applyBorder="1" applyAlignment="1">
      <alignment horizontal="left" vertical="center"/>
    </xf>
    <xf numFmtId="10" fontId="35" fillId="0" borderId="0" xfId="1" applyNumberFormat="1" applyFont="1" applyAlignment="1">
      <alignment horizontal="center" vertical="center"/>
    </xf>
    <xf numFmtId="10" fontId="35" fillId="0" borderId="14" xfId="1" applyNumberFormat="1" applyFont="1" applyFill="1" applyBorder="1" applyAlignment="1">
      <alignment horizontal="center" vertical="center" wrapText="1"/>
    </xf>
    <xf numFmtId="10" fontId="27" fillId="0" borderId="14" xfId="1" applyNumberFormat="1" applyFont="1" applyBorder="1" applyAlignment="1">
      <alignment horizontal="center" vertical="center"/>
    </xf>
    <xf numFmtId="10" fontId="27" fillId="0" borderId="0" xfId="1" applyNumberFormat="1" applyFont="1" applyAlignment="1">
      <alignment horizontal="center" vertical="center"/>
    </xf>
    <xf numFmtId="10" fontId="35" fillId="0" borderId="0" xfId="1" applyNumberFormat="1" applyFont="1" applyFill="1" applyAlignment="1">
      <alignment horizontal="center" vertical="center"/>
    </xf>
    <xf numFmtId="0" fontId="19" fillId="34" borderId="32" xfId="42" applyFont="1" applyFill="1" applyBorder="1"/>
    <xf numFmtId="0" fontId="19" fillId="34" borderId="33" xfId="42" applyFont="1" applyFill="1" applyBorder="1"/>
    <xf numFmtId="0" fontId="25" fillId="36" borderId="18" xfId="42" applyFont="1" applyFill="1" applyBorder="1" applyAlignment="1">
      <alignment horizontal="center" vertical="center"/>
    </xf>
    <xf numFmtId="0" fontId="25" fillId="36" borderId="11" xfId="42" applyFont="1" applyFill="1" applyBorder="1" applyAlignment="1">
      <alignment horizontal="center" vertical="center"/>
    </xf>
    <xf numFmtId="0" fontId="25" fillId="36" borderId="12" xfId="42" applyFont="1" applyFill="1" applyBorder="1" applyAlignment="1">
      <alignment horizontal="center" vertical="center"/>
    </xf>
    <xf numFmtId="0" fontId="26" fillId="33" borderId="28" xfId="42" applyFont="1" applyFill="1" applyBorder="1" applyAlignment="1" applyProtection="1">
      <alignment horizontal="center" vertical="center"/>
      <protection locked="0"/>
    </xf>
    <xf numFmtId="0" fontId="26" fillId="33" borderId="29" xfId="42" applyFont="1" applyFill="1" applyBorder="1" applyAlignment="1" applyProtection="1">
      <alignment horizontal="center" vertical="center"/>
      <protection locked="0"/>
    </xf>
    <xf numFmtId="0" fontId="26" fillId="33" borderId="30" xfId="42" applyFont="1" applyFill="1" applyBorder="1" applyAlignment="1" applyProtection="1">
      <alignment horizontal="center" vertical="center"/>
      <protection locked="0"/>
    </xf>
    <xf numFmtId="0" fontId="27" fillId="33" borderId="16" xfId="42" applyFont="1" applyFill="1" applyBorder="1" applyAlignment="1" applyProtection="1">
      <alignment horizontal="center" vertical="top" wrapText="1"/>
      <protection locked="0"/>
    </xf>
    <xf numFmtId="0" fontId="27" fillId="33" borderId="13" xfId="42" applyFont="1" applyFill="1" applyBorder="1" applyAlignment="1" applyProtection="1">
      <alignment horizontal="center" vertical="top" wrapText="1"/>
      <protection locked="0"/>
    </xf>
    <xf numFmtId="0" fontId="27" fillId="33" borderId="17" xfId="42" applyFont="1" applyFill="1" applyBorder="1" applyAlignment="1" applyProtection="1">
      <alignment horizontal="center" vertical="top" wrapText="1"/>
      <protection locked="0"/>
    </xf>
    <xf numFmtId="0" fontId="31" fillId="0" borderId="25" xfId="42" applyFont="1" applyFill="1" applyBorder="1" applyAlignment="1">
      <alignment horizontal="center" vertical="center"/>
    </xf>
    <xf numFmtId="0" fontId="31" fillId="0" borderId="19" xfId="42" applyFont="1" applyFill="1" applyBorder="1" applyAlignment="1">
      <alignment horizontal="center" vertical="center"/>
    </xf>
    <xf numFmtId="0" fontId="20" fillId="0" borderId="0" xfId="45" applyFont="1" applyFill="1" applyBorder="1" applyAlignment="1" applyProtection="1">
      <alignment horizontal="center" wrapText="1"/>
      <protection locked="0"/>
    </xf>
    <xf numFmtId="0" fontId="17" fillId="33" borderId="14" xfId="42" applyFont="1" applyFill="1" applyBorder="1" applyAlignment="1">
      <alignment horizontal="left" vertical="center"/>
    </xf>
    <xf numFmtId="0" fontId="19" fillId="33" borderId="0" xfId="42" applyFont="1" applyFill="1" applyBorder="1" applyAlignment="1">
      <alignment horizontal="left" vertical="center"/>
    </xf>
    <xf numFmtId="49" fontId="20" fillId="34" borderId="0" xfId="42" applyNumberFormat="1" applyFont="1" applyFill="1" applyBorder="1" applyAlignment="1">
      <alignment horizontal="left" vertical="center"/>
    </xf>
    <xf numFmtId="44" fontId="0" fillId="0" borderId="0" xfId="100" applyFont="1" applyAlignment="1">
      <alignment horizontal="center"/>
    </xf>
    <xf numFmtId="2" fontId="0" fillId="0" borderId="0" xfId="0" applyNumberFormat="1" applyAlignment="1">
      <alignment horizontal="center"/>
    </xf>
    <xf numFmtId="8" fontId="0" fillId="0" borderId="0" xfId="0" applyNumberFormat="1" applyAlignment="1">
      <alignment horizontal="center"/>
    </xf>
    <xf numFmtId="49" fontId="20" fillId="33" borderId="0" xfId="42" applyNumberFormat="1" applyFont="1" applyFill="1" applyBorder="1" applyAlignment="1">
      <alignment horizontal="left" vertical="center"/>
    </xf>
    <xf numFmtId="0" fontId="17" fillId="33" borderId="31" xfId="42" applyFont="1" applyFill="1" applyBorder="1" applyAlignment="1">
      <alignment horizontal="left" vertical="center"/>
    </xf>
    <xf numFmtId="0" fontId="19" fillId="33" borderId="32" xfId="42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15" fillId="0" borderId="18" xfId="0" applyFont="1" applyBorder="1" applyAlignment="1">
      <alignment horizontal="center"/>
    </xf>
    <xf numFmtId="0" fontId="15" fillId="0" borderId="12" xfId="0" applyFont="1" applyBorder="1" applyAlignment="1">
      <alignment horizontal="center"/>
    </xf>
    <xf numFmtId="0" fontId="30" fillId="36" borderId="26" xfId="42" applyFont="1" applyFill="1" applyBorder="1" applyAlignment="1">
      <alignment horizontal="right" vertical="center" wrapText="1"/>
    </xf>
    <xf numFmtId="0" fontId="30" fillId="36" borderId="23" xfId="42" applyFont="1" applyFill="1" applyBorder="1" applyAlignment="1">
      <alignment horizontal="right" vertical="center" wrapText="1"/>
    </xf>
    <xf numFmtId="10" fontId="20" fillId="0" borderId="32" xfId="1" applyNumberFormat="1" applyFont="1" applyFill="1" applyBorder="1" applyAlignment="1">
      <alignment horizontal="left" vertical="center"/>
    </xf>
    <xf numFmtId="0" fontId="20" fillId="34" borderId="0" xfId="42" applyFont="1" applyFill="1" applyBorder="1" applyAlignment="1">
      <alignment horizontal="left" vertical="center"/>
    </xf>
    <xf numFmtId="0" fontId="31" fillId="0" borderId="27" xfId="42" applyFont="1" applyFill="1" applyBorder="1" applyAlignment="1">
      <alignment horizontal="center" vertical="center" wrapText="1"/>
    </xf>
    <xf numFmtId="0" fontId="31" fillId="0" borderId="21" xfId="42" applyFont="1" applyFill="1" applyBorder="1" applyAlignment="1">
      <alignment horizontal="center" vertical="center" wrapText="1"/>
    </xf>
    <xf numFmtId="0" fontId="31" fillId="0" borderId="19" xfId="42" applyFont="1" applyFill="1" applyBorder="1" applyAlignment="1">
      <alignment horizontal="center" vertical="center" wrapText="1"/>
    </xf>
    <xf numFmtId="0" fontId="31" fillId="0" borderId="10" xfId="42" applyFont="1" applyFill="1" applyBorder="1" applyAlignment="1">
      <alignment horizontal="center" vertical="center" wrapText="1"/>
    </xf>
    <xf numFmtId="0" fontId="31" fillId="0" borderId="20" xfId="42" applyFont="1" applyFill="1" applyBorder="1" applyAlignment="1">
      <alignment horizontal="center" vertical="center"/>
    </xf>
  </cellXfs>
  <cellStyles count="136">
    <cellStyle name="20% - Ênfase1" xfId="19" builtinId="30" customBuiltin="1"/>
    <cellStyle name="20% - Ênfase1 2" xfId="87"/>
    <cellStyle name="20% - Ênfase2" xfId="23" builtinId="34" customBuiltin="1"/>
    <cellStyle name="20% - Ênfase2 2" xfId="88"/>
    <cellStyle name="20% - Ênfase3" xfId="27" builtinId="38" customBuiltin="1"/>
    <cellStyle name="20% - Ênfase3 2" xfId="89"/>
    <cellStyle name="20% - Ênfase4" xfId="31" builtinId="42" customBuiltin="1"/>
    <cellStyle name="20% - Ênfase4 2" xfId="90"/>
    <cellStyle name="20% - Ênfase5" xfId="35" builtinId="46" customBuiltin="1"/>
    <cellStyle name="20% - Ênfase5 2" xfId="91"/>
    <cellStyle name="20% - Ênfase6" xfId="39" builtinId="50" customBuiltin="1"/>
    <cellStyle name="20% - Ênfase6 2" xfId="92"/>
    <cellStyle name="40% - Ênfase1" xfId="20" builtinId="31" customBuiltin="1"/>
    <cellStyle name="40% - Ênfase1 2" xfId="93"/>
    <cellStyle name="40% - Ênfase2" xfId="24" builtinId="35" customBuiltin="1"/>
    <cellStyle name="40% - Ênfase2 2" xfId="94"/>
    <cellStyle name="40% - Ênfase3" xfId="28" builtinId="39" customBuiltin="1"/>
    <cellStyle name="40% - Ênfase3 2" xfId="95"/>
    <cellStyle name="40% - Ênfase4" xfId="32" builtinId="43" customBuiltin="1"/>
    <cellStyle name="40% - Ênfase4 2" xfId="96"/>
    <cellStyle name="40% - Ênfase5" xfId="36" builtinId="47" customBuiltin="1"/>
    <cellStyle name="40% - Ênfase5 2" xfId="97"/>
    <cellStyle name="40% - Ênfase6" xfId="40" builtinId="51" customBuiltin="1"/>
    <cellStyle name="40% - Ênfase6 2" xfId="98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Excel Built-in Normal" xfId="81"/>
    <cellStyle name="Incorreto" xfId="7" builtinId="27" customBuiltin="1"/>
    <cellStyle name="Moeda" xfId="100" builtinId="4"/>
    <cellStyle name="Moeda 2" xfId="48"/>
    <cellStyle name="Moeda 2 2" xfId="73"/>
    <cellStyle name="Moeda 2 2 2" xfId="117"/>
    <cellStyle name="Moeda 2 3" xfId="127"/>
    <cellStyle name="Moeda 2 4" xfId="107"/>
    <cellStyle name="Moeda 3" xfId="77"/>
    <cellStyle name="Moeda 3 2" xfId="116"/>
    <cellStyle name="Moeda 4" xfId="51"/>
    <cellStyle name="Moeda 5" xfId="105"/>
    <cellStyle name="Neutra" xfId="8" builtinId="28" customBuiltin="1"/>
    <cellStyle name="Normal" xfId="0" builtinId="0"/>
    <cellStyle name="Normal 10" xfId="83"/>
    <cellStyle name="Normal 11" xfId="84"/>
    <cellStyle name="Normal 12" xfId="86"/>
    <cellStyle name="Normal 13" xfId="101"/>
    <cellStyle name="Normal 2" xfId="42"/>
    <cellStyle name="Normal 2 10" xfId="45"/>
    <cellStyle name="Normal 2 10 2" xfId="102"/>
    <cellStyle name="Normal 2 2" xfId="65"/>
    <cellStyle name="Normal 2 2 2" xfId="118"/>
    <cellStyle name="Normal 2 3" xfId="61"/>
    <cellStyle name="Normal 2 3 2" xfId="54"/>
    <cellStyle name="Normal 2 3 2 2" xfId="114"/>
    <cellStyle name="Normal 2 3 3" xfId="119"/>
    <cellStyle name="Normal 2 4" xfId="69"/>
    <cellStyle name="Normal 2 5" xfId="46"/>
    <cellStyle name="Normal 2 5 2" xfId="128"/>
    <cellStyle name="Normal 2_Modelo de Detalhamento do  BDI" xfId="79"/>
    <cellStyle name="Normal 3" xfId="56"/>
    <cellStyle name="Normal 3 2" xfId="66"/>
    <cellStyle name="Normal 3 2 2" xfId="80"/>
    <cellStyle name="Normal 3 2 3" xfId="110"/>
    <cellStyle name="Normal 3 3" xfId="129"/>
    <cellStyle name="Normal 4" xfId="74"/>
    <cellStyle name="Normal 4 2" xfId="130"/>
    <cellStyle name="Normal 5" xfId="70"/>
    <cellStyle name="Normal 6" xfId="47"/>
    <cellStyle name="Normal 7" xfId="75"/>
    <cellStyle name="Normal 8" xfId="59"/>
    <cellStyle name="Normal 9" xfId="82"/>
    <cellStyle name="Nota" xfId="15" builtinId="10" customBuiltin="1"/>
    <cellStyle name="Nota 2" xfId="85"/>
    <cellStyle name="Nota 3" xfId="99"/>
    <cellStyle name="Porcentagem" xfId="1" builtinId="5"/>
    <cellStyle name="Porcentagem 2" xfId="49"/>
    <cellStyle name="Porcentagem 2 2" xfId="76"/>
    <cellStyle name="Porcentagem 2 2 2" xfId="132"/>
    <cellStyle name="Porcentagem 2 2 3" xfId="120"/>
    <cellStyle name="Porcentagem 2 3" xfId="72"/>
    <cellStyle name="Porcentagem 2 3 2" xfId="52"/>
    <cellStyle name="Porcentagem 2 3 2 2" xfId="115"/>
    <cellStyle name="Porcentagem 2 3 3" xfId="121"/>
    <cellStyle name="Porcentagem 2 4" xfId="131"/>
    <cellStyle name="Porcentagem 3" xfId="58"/>
    <cellStyle name="Porcentagem 3 2" xfId="112"/>
    <cellStyle name="Porcentagem 4" xfId="71"/>
    <cellStyle name="Porcentagem 5" xfId="53"/>
    <cellStyle name="Porcentagem 6" xfId="113"/>
    <cellStyle name="Saída" xfId="10" builtinId="21" customBuiltin="1"/>
    <cellStyle name="Separador de milhares 2" xfId="68"/>
    <cellStyle name="Separador de milhares 2 2" xfId="63"/>
    <cellStyle name="Separador de milhares 2 2 2" xfId="126"/>
    <cellStyle name="Separador de milhares 2 3" xfId="67"/>
    <cellStyle name="Separador de milhares 2 3 2" xfId="125"/>
    <cellStyle name="Separador de milhares 2 4" xfId="133"/>
    <cellStyle name="Separador de milhares 2 5" xfId="122"/>
    <cellStyle name="Separador de milhares 3" xfId="55"/>
    <cellStyle name="Separador de milhares 3 2" xfId="62"/>
    <cellStyle name="Separador de milhares 3 2 2" xfId="111"/>
    <cellStyle name="Separador de milhares 3 3" xfId="134"/>
    <cellStyle name="Separador de milhares 3 4" xfId="104"/>
    <cellStyle name="Texto de Aviso" xfId="14" builtinId="11" customBuiltin="1"/>
    <cellStyle name="Texto Explicativo" xfId="16" builtinId="53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ítulo 5" xfId="44"/>
    <cellStyle name="Total" xfId="17" builtinId="25" customBuiltin="1"/>
    <cellStyle name="Vírgula 2" xfId="43"/>
    <cellStyle name="Vírgula 2 2" xfId="78"/>
    <cellStyle name="Vírgula 2 2 2" xfId="109"/>
    <cellStyle name="Vírgula 2 3" xfId="60"/>
    <cellStyle name="Vírgula 2 3 2" xfId="124"/>
    <cellStyle name="Vírgula 2 4" xfId="106"/>
    <cellStyle name="Vírgula 3" xfId="50"/>
    <cellStyle name="Vírgula 3 2" xfId="108"/>
    <cellStyle name="Vírgula 4" xfId="64"/>
    <cellStyle name="Vírgula 4 2" xfId="123"/>
    <cellStyle name="Vírgula 5" xfId="57"/>
    <cellStyle name="Vírgula 5 2" xfId="135"/>
    <cellStyle name="Vírgula 6" xfId="103"/>
  </cellStyles>
  <dxfs count="0"/>
  <tableStyles count="0" defaultTableStyle="TableStyleMedium2" defaultPivotStyle="PivotStyleLight16"/>
  <colors>
    <mruColors>
      <color rgb="FFFFFF66"/>
      <color rgb="FFFF6600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570035</xdr:colOff>
      <xdr:row>0</xdr:row>
      <xdr:rowOff>139945</xdr:rowOff>
    </xdr:from>
    <xdr:to>
      <xdr:col>10</xdr:col>
      <xdr:colOff>367286</xdr:colOff>
      <xdr:row>1</xdr:row>
      <xdr:rowOff>662077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95335" y="330445"/>
          <a:ext cx="873576" cy="77930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Planejamento\ENGENHARIA\%2303%20OBRAS%20FINALIZADAS\%23%20OBRAS%20CONCLU&#205;DAS\RECAPEAMENTO%20AV.%20PRINCIPAL\EXECU&#199;&#195;O%20DE%20PROJETO\OR&#199;AMENTO\OR&#199;AMENTO%20RECAPEAMENTO%20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MDC"/>
      <sheetName val="CPU 01"/>
      <sheetName val="CRONOGRAMA 02"/>
      <sheetName val="TABELA PROJ."/>
    </sheetNames>
    <sheetDataSet>
      <sheetData sheetId="0"/>
      <sheetData sheetId="1"/>
      <sheetData sheetId="2">
        <row r="1">
          <cell r="A1" t="str">
            <v>PREFEITURA DE CONCEIÇÃO DO CASTELO</v>
          </cell>
          <cell r="B1">
            <v>0</v>
          </cell>
          <cell r="C1">
            <v>0</v>
          </cell>
          <cell r="D1">
            <v>0</v>
          </cell>
          <cell r="E1">
            <v>0</v>
          </cell>
          <cell r="F1">
            <v>0</v>
          </cell>
          <cell r="G1">
            <v>0</v>
          </cell>
          <cell r="H1">
            <v>0</v>
          </cell>
        </row>
        <row r="2">
          <cell r="A2">
            <v>0</v>
          </cell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</row>
        <row r="3">
          <cell r="A3" t="str">
            <v>Av. José Grilo, 426 - Centro</v>
          </cell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</row>
        <row r="4">
          <cell r="A4" t="str">
            <v>Conceição do Castelo - ES - CEP 29370-000</v>
          </cell>
          <cell r="B4">
            <v>0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</row>
        <row r="5">
          <cell r="A5" t="str">
            <v xml:space="preserve">Telefone (28) 3547-1101 </v>
          </cell>
          <cell r="B5">
            <v>0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</row>
        <row r="6">
          <cell r="A6">
            <v>0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</row>
        <row r="7">
          <cell r="A7" t="str">
            <v>PLANILHA ORÇAMENTÁRIA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</row>
        <row r="8">
          <cell r="A8">
            <v>0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</row>
        <row r="9">
          <cell r="A9" t="str">
            <v>Obra</v>
          </cell>
          <cell r="B9">
            <v>0</v>
          </cell>
          <cell r="C9" t="str">
            <v>RECAPEAMENTO ASFÁLTICO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</row>
        <row r="10">
          <cell r="A10" t="str">
            <v>Endereço</v>
          </cell>
          <cell r="B10">
            <v>0</v>
          </cell>
          <cell r="C10" t="str">
            <v xml:space="preserve">RUA SOUZA PINTO; AV. JOSÉ GRILO; AV. HARVEY VARGAS GRILO 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</row>
        <row r="11">
          <cell r="A11" t="str">
            <v>Proprietário</v>
          </cell>
          <cell r="B11">
            <v>0</v>
          </cell>
          <cell r="C11" t="str">
            <v xml:space="preserve">PREFEITURA DE CONCEIÇÃO DO CASTELO - ES 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</row>
        <row r="12">
          <cell r="A12" t="str">
            <v>Referencial de preços</v>
          </cell>
          <cell r="B12">
            <v>0</v>
          </cell>
          <cell r="C12" t="str">
            <v>DER-ES (JANEIRO/2017)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J12">
            <v>0</v>
          </cell>
          <cell r="K12">
            <v>0</v>
          </cell>
        </row>
        <row r="13">
          <cell r="A13" t="str">
            <v>BDI</v>
          </cell>
          <cell r="B13">
            <v>0</v>
          </cell>
          <cell r="C13">
            <v>0.29630000000000001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J13">
            <v>0</v>
          </cell>
          <cell r="K13">
            <v>0</v>
          </cell>
        </row>
        <row r="14">
          <cell r="A14" t="str">
            <v>Encargos Sociais (SINAPI)</v>
          </cell>
          <cell r="B14">
            <v>0</v>
          </cell>
          <cell r="C14">
            <v>1.2833000000000001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J14">
            <v>0</v>
          </cell>
          <cell r="K14">
            <v>0</v>
          </cell>
        </row>
        <row r="15">
          <cell r="A15" t="str">
            <v>Orçamentista</v>
          </cell>
          <cell r="B15">
            <v>0</v>
          </cell>
          <cell r="C15" t="str">
            <v>ALEX NALI FERREIRA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J15">
            <v>0</v>
          </cell>
          <cell r="K15">
            <v>0</v>
          </cell>
        </row>
        <row r="16">
          <cell r="A16" t="str">
            <v>Data</v>
          </cell>
          <cell r="B16">
            <v>0</v>
          </cell>
          <cell r="C16" t="str">
            <v>14 DE JUNHO DE 2018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J16">
            <v>0</v>
          </cell>
          <cell r="K16">
            <v>0</v>
          </cell>
        </row>
        <row r="17">
          <cell r="A17">
            <v>0</v>
          </cell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</row>
        <row r="18">
          <cell r="A18" t="str">
            <v>ITEM</v>
          </cell>
          <cell r="B18" t="str">
            <v>FONTE</v>
          </cell>
          <cell r="C18" t="str">
            <v>CÓDIGO</v>
          </cell>
          <cell r="D18" t="str">
            <v>ESPECIFICAÇÃO</v>
          </cell>
          <cell r="E18" t="str">
            <v>CONTRATADO</v>
          </cell>
          <cell r="F18">
            <v>0</v>
          </cell>
          <cell r="G18">
            <v>0</v>
          </cell>
          <cell r="H18">
            <v>0</v>
          </cell>
        </row>
        <row r="19">
          <cell r="A19">
            <v>0</v>
          </cell>
          <cell r="B19">
            <v>0</v>
          </cell>
          <cell r="C19">
            <v>0</v>
          </cell>
          <cell r="D19">
            <v>0</v>
          </cell>
          <cell r="E19" t="str">
            <v>UNID.</v>
          </cell>
          <cell r="F19" t="str">
            <v>QUANT.</v>
          </cell>
          <cell r="G19" t="str">
            <v>VALOR</v>
          </cell>
          <cell r="H19" t="str">
            <v>VALOR TOTAL</v>
          </cell>
        </row>
        <row r="20">
          <cell r="A20">
            <v>0</v>
          </cell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 t="str">
            <v>UNITÁRIO</v>
          </cell>
          <cell r="H20">
            <v>0</v>
          </cell>
        </row>
        <row r="21">
          <cell r="A21">
            <v>1</v>
          </cell>
          <cell r="B21">
            <v>0</v>
          </cell>
          <cell r="C21">
            <v>0</v>
          </cell>
          <cell r="D21" t="str">
            <v>SERVIÇOS PRELIMINARES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J21">
            <v>0</v>
          </cell>
        </row>
        <row r="22">
          <cell r="A22" t="str">
            <v>01.01</v>
          </cell>
          <cell r="B22" t="str">
            <v>DER-ES</v>
          </cell>
          <cell r="C22">
            <v>41500</v>
          </cell>
          <cell r="D22" t="str">
            <v>Placa de obra nas dimensões de 2,0 x 4,0 m, padrão SEDURB.</v>
          </cell>
          <cell r="E22" t="str">
            <v>M2</v>
          </cell>
          <cell r="F22">
            <v>8</v>
          </cell>
          <cell r="G22">
            <v>184.38</v>
          </cell>
          <cell r="H22">
            <v>1475.04</v>
          </cell>
          <cell r="J22">
            <v>0</v>
          </cell>
        </row>
        <row r="23">
          <cell r="A23" t="str">
            <v>01.02</v>
          </cell>
          <cell r="B23" t="str">
            <v>DER-ES</v>
          </cell>
          <cell r="C23">
            <v>41580</v>
          </cell>
          <cell r="D23" t="str">
            <v>Aluguel de container tipo sanitário com 3 vasos sanitários, lavatório, mictório, 5 chuveiros, 2 venezianas e piso especial</v>
          </cell>
          <cell r="E23" t="str">
            <v>MÊS</v>
          </cell>
          <cell r="F23">
            <v>9</v>
          </cell>
          <cell r="G23">
            <v>756.17</v>
          </cell>
          <cell r="H23">
            <v>6805.53</v>
          </cell>
          <cell r="J23">
            <v>0</v>
          </cell>
        </row>
        <row r="24">
          <cell r="A24" t="str">
            <v>001</v>
          </cell>
          <cell r="B24">
            <v>0</v>
          </cell>
          <cell r="C24">
            <v>0</v>
          </cell>
          <cell r="D24" t="str">
            <v>SUB-TOTAL 01</v>
          </cell>
          <cell r="E24">
            <v>0</v>
          </cell>
          <cell r="F24">
            <v>0</v>
          </cell>
          <cell r="G24">
            <v>0</v>
          </cell>
          <cell r="H24">
            <v>8280.57</v>
          </cell>
          <cell r="I24">
            <v>0</v>
          </cell>
          <cell r="J24">
            <v>0</v>
          </cell>
        </row>
        <row r="25">
          <cell r="A25">
            <v>2</v>
          </cell>
          <cell r="B25">
            <v>0</v>
          </cell>
          <cell r="C25">
            <v>0</v>
          </cell>
          <cell r="D25" t="str">
            <v>PAVIMENTAÇÃO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02.01</v>
          </cell>
          <cell r="B26" t="str">
            <v>DER-ES</v>
          </cell>
          <cell r="C26">
            <v>40765</v>
          </cell>
          <cell r="D26" t="str">
            <v>Escarificação e compactação de base (100% P.I.) H=0,20m</v>
          </cell>
          <cell r="E26" t="str">
            <v>M2</v>
          </cell>
          <cell r="F26">
            <v>21438.09</v>
          </cell>
          <cell r="G26">
            <v>5.83</v>
          </cell>
          <cell r="H26">
            <v>124984.06</v>
          </cell>
          <cell r="I26">
            <v>0</v>
          </cell>
          <cell r="J26">
            <v>0</v>
          </cell>
        </row>
        <row r="27">
          <cell r="A27" t="str">
            <v>02.02</v>
          </cell>
          <cell r="B27" t="str">
            <v>DER-ES</v>
          </cell>
          <cell r="C27">
            <v>60010</v>
          </cell>
          <cell r="D27" t="str">
            <v>Transporte Local de Materiais (TR-101-01) (Vias urbanas - Caminhão basculante)</v>
          </cell>
          <cell r="E27" t="str">
            <v>T</v>
          </cell>
          <cell r="F27">
            <v>1003.3</v>
          </cell>
          <cell r="G27">
            <v>4.72</v>
          </cell>
          <cell r="H27">
            <v>4735.58</v>
          </cell>
          <cell r="I27">
            <v>0</v>
          </cell>
          <cell r="J27">
            <v>0</v>
          </cell>
        </row>
        <row r="28">
          <cell r="A28" t="str">
            <v>02.03</v>
          </cell>
          <cell r="B28" t="str">
            <v>DER-ES</v>
          </cell>
          <cell r="C28">
            <v>40981</v>
          </cell>
          <cell r="D28" t="str">
            <v>Aplicação de jato de ar comprimido para limpeza de trincas</v>
          </cell>
          <cell r="E28" t="str">
            <v>M2</v>
          </cell>
          <cell r="F28">
            <v>21438.09</v>
          </cell>
          <cell r="G28">
            <v>1.71</v>
          </cell>
          <cell r="H28">
            <v>36659.129999999997</v>
          </cell>
          <cell r="I28">
            <v>0</v>
          </cell>
          <cell r="J28">
            <v>0</v>
          </cell>
        </row>
        <row r="29">
          <cell r="A29" t="str">
            <v>02.04</v>
          </cell>
          <cell r="B29" t="str">
            <v>DER-ES</v>
          </cell>
          <cell r="C29">
            <v>42485</v>
          </cell>
          <cell r="D29" t="str">
            <v>Pintura de ligação inclusive fornecimento e transporte comercial do material betuminoso em Vias Urbanas</v>
          </cell>
          <cell r="E29" t="str">
            <v>M2</v>
          </cell>
          <cell r="F29">
            <v>21438.09</v>
          </cell>
          <cell r="G29">
            <v>2.19</v>
          </cell>
          <cell r="H29">
            <v>46949.42</v>
          </cell>
          <cell r="I29">
            <v>0</v>
          </cell>
          <cell r="J29">
            <v>0</v>
          </cell>
        </row>
        <row r="30">
          <cell r="A30" t="str">
            <v>02.05</v>
          </cell>
          <cell r="B30" t="str">
            <v>DER-ES</v>
          </cell>
          <cell r="C30">
            <v>40130</v>
          </cell>
          <cell r="D30" t="str">
            <v>Recomposição de revestimento c/ CBUQ - Inclusive fornecimento e transporte dos materiais (transporte CBUQ: 29,9 km de Fazenda do Estado/ES)</v>
          </cell>
          <cell r="E30" t="str">
            <v>T</v>
          </cell>
          <cell r="F30">
            <v>3511.56</v>
          </cell>
          <cell r="G30">
            <v>322.03999999999996</v>
          </cell>
          <cell r="H30">
            <v>1130862.78</v>
          </cell>
          <cell r="I30">
            <v>1009959.77</v>
          </cell>
          <cell r="J30">
            <v>120903.01000000001</v>
          </cell>
        </row>
        <row r="31">
          <cell r="A31" t="str">
            <v>002</v>
          </cell>
          <cell r="B31">
            <v>0</v>
          </cell>
          <cell r="C31">
            <v>0</v>
          </cell>
          <cell r="D31" t="str">
            <v>SUB-TOTAL 02</v>
          </cell>
          <cell r="E31">
            <v>0</v>
          </cell>
          <cell r="F31">
            <v>0</v>
          </cell>
          <cell r="G31">
            <v>0</v>
          </cell>
          <cell r="H31">
            <v>1344190.97</v>
          </cell>
          <cell r="I31">
            <v>0</v>
          </cell>
          <cell r="J31">
            <v>0</v>
          </cell>
        </row>
        <row r="32">
          <cell r="A32">
            <v>3</v>
          </cell>
          <cell r="B32">
            <v>0</v>
          </cell>
          <cell r="C32">
            <v>0</v>
          </cell>
          <cell r="D32" t="str">
            <v>SERVIÇOS COMPLEMENTARES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A33" t="str">
            <v>03.01</v>
          </cell>
          <cell r="B33" t="str">
            <v>DER-ES</v>
          </cell>
          <cell r="C33">
            <v>40893</v>
          </cell>
          <cell r="D33" t="str">
            <v>Remoção de meio fio</v>
          </cell>
          <cell r="E33" t="str">
            <v>M</v>
          </cell>
          <cell r="F33">
            <v>702.58</v>
          </cell>
          <cell r="G33">
            <v>22.21</v>
          </cell>
          <cell r="H33">
            <v>15604.3</v>
          </cell>
          <cell r="I33">
            <v>0</v>
          </cell>
          <cell r="J33">
            <v>0</v>
          </cell>
        </row>
        <row r="34">
          <cell r="A34" t="str">
            <v>03.02</v>
          </cell>
          <cell r="B34" t="str">
            <v>DER-ES</v>
          </cell>
          <cell r="C34">
            <v>40141</v>
          </cell>
          <cell r="D34" t="str">
            <v>Meio-fio pré-moldado em concreto, inclusive caiação e transporte do meio-fio</v>
          </cell>
          <cell r="E34" t="str">
            <v>M</v>
          </cell>
          <cell r="F34">
            <v>754.13</v>
          </cell>
          <cell r="G34">
            <v>50.56</v>
          </cell>
          <cell r="H34">
            <v>38128.81</v>
          </cell>
          <cell r="I34">
            <v>0</v>
          </cell>
          <cell r="J34">
            <v>0</v>
          </cell>
        </row>
        <row r="35">
          <cell r="A35" t="str">
            <v>03.03</v>
          </cell>
          <cell r="B35" t="str">
            <v>DER-ES</v>
          </cell>
          <cell r="C35">
            <v>42870</v>
          </cell>
          <cell r="D35" t="str">
            <v>Demolição mecânica de concreto em Vias Urbanas</v>
          </cell>
          <cell r="E35" t="str">
            <v>M3</v>
          </cell>
          <cell r="F35">
            <v>41.83</v>
          </cell>
          <cell r="G35">
            <v>187.71</v>
          </cell>
          <cell r="H35">
            <v>7851.91</v>
          </cell>
          <cell r="I35">
            <v>0</v>
          </cell>
          <cell r="J35">
            <v>0</v>
          </cell>
        </row>
        <row r="36">
          <cell r="A36" t="str">
            <v>03.04</v>
          </cell>
          <cell r="B36" t="str">
            <v>DER-ES</v>
          </cell>
          <cell r="C36">
            <v>41240</v>
          </cell>
          <cell r="D36" t="str">
            <v>Passeio em concreto, largura 2,00m, acabamento em ladrilho hidráulico podotátil (L=0,40m)</v>
          </cell>
          <cell r="E36" t="str">
            <v>M2</v>
          </cell>
          <cell r="F36">
            <v>1110.9000000000001</v>
          </cell>
          <cell r="G36">
            <v>82.96</v>
          </cell>
          <cell r="H36">
            <v>92160.26</v>
          </cell>
          <cell r="I36">
            <v>0</v>
          </cell>
          <cell r="J36">
            <v>0</v>
          </cell>
        </row>
        <row r="37">
          <cell r="A37" t="str">
            <v>03.05</v>
          </cell>
          <cell r="B37" t="str">
            <v>DER-ES</v>
          </cell>
          <cell r="C37">
            <v>60010</v>
          </cell>
          <cell r="D37" t="str">
            <v>Transporte Local de Materiais (TR-101-01) (Vias urbanas - Caminhão basculante)</v>
          </cell>
          <cell r="E37" t="str">
            <v>T</v>
          </cell>
          <cell r="F37">
            <v>156.6</v>
          </cell>
          <cell r="G37">
            <v>4.72</v>
          </cell>
          <cell r="H37">
            <v>739.15</v>
          </cell>
          <cell r="I37">
            <v>0</v>
          </cell>
          <cell r="J37">
            <v>0</v>
          </cell>
        </row>
        <row r="38">
          <cell r="A38" t="str">
            <v>003</v>
          </cell>
          <cell r="B38">
            <v>0</v>
          </cell>
          <cell r="C38">
            <v>0</v>
          </cell>
          <cell r="D38" t="str">
            <v>SUB-TOTAL 03</v>
          </cell>
          <cell r="E38">
            <v>0</v>
          </cell>
          <cell r="F38">
            <v>0</v>
          </cell>
          <cell r="G38">
            <v>0</v>
          </cell>
          <cell r="H38">
            <v>154484.43</v>
          </cell>
          <cell r="I38">
            <v>0</v>
          </cell>
          <cell r="J38">
            <v>0</v>
          </cell>
        </row>
        <row r="39">
          <cell r="A39">
            <v>4</v>
          </cell>
          <cell r="B39">
            <v>0</v>
          </cell>
          <cell r="C39">
            <v>0</v>
          </cell>
          <cell r="D39" t="str">
            <v>ADMINISTRAÇÃO LOCAL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A40" t="str">
            <v>04.01</v>
          </cell>
          <cell r="B40" t="str">
            <v>COMPOSIÇÃO</v>
          </cell>
          <cell r="C40" t="str">
            <v>CPU 01</v>
          </cell>
          <cell r="D40" t="str">
            <v>Administração local ¹</v>
          </cell>
          <cell r="E40" t="str">
            <v>UN</v>
          </cell>
          <cell r="F40">
            <v>1</v>
          </cell>
          <cell r="G40">
            <v>46958.64</v>
          </cell>
          <cell r="H40">
            <v>46958.64</v>
          </cell>
          <cell r="J40">
            <v>0</v>
          </cell>
        </row>
        <row r="41">
          <cell r="A41" t="str">
            <v>004</v>
          </cell>
          <cell r="B41">
            <v>0</v>
          </cell>
          <cell r="C41">
            <v>0</v>
          </cell>
          <cell r="D41" t="str">
            <v>SUB-TOTAL 04</v>
          </cell>
          <cell r="E41">
            <v>0</v>
          </cell>
          <cell r="F41">
            <v>0</v>
          </cell>
          <cell r="G41">
            <v>0</v>
          </cell>
          <cell r="H41">
            <v>46958.64</v>
          </cell>
          <cell r="I41">
            <v>3.0219575578866592E-2</v>
          </cell>
          <cell r="J41">
            <v>0</v>
          </cell>
        </row>
        <row r="42">
          <cell r="A42">
            <v>0</v>
          </cell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J42">
            <v>0</v>
          </cell>
        </row>
        <row r="43">
          <cell r="A43" t="str">
            <v>TOTAL</v>
          </cell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1553914.6099999999</v>
          </cell>
          <cell r="J43">
            <v>0</v>
          </cell>
        </row>
        <row r="44">
          <cell r="A44">
            <v>0</v>
          </cell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J44">
            <v>0</v>
          </cell>
        </row>
        <row r="45">
          <cell r="A45" t="str">
            <v>¹ O item ADMINISTRAÇÃO LOCAL será medido proporcionalmente ao avanço da obra.</v>
          </cell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1420793.4400000002</v>
          </cell>
          <cell r="I45">
            <v>0</v>
          </cell>
          <cell r="J45">
            <v>0</v>
          </cell>
        </row>
        <row r="46">
          <cell r="A46">
            <v>0</v>
          </cell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</row>
        <row r="47">
          <cell r="A47">
            <v>0</v>
          </cell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133121.16999999969</v>
          </cell>
          <cell r="J47">
            <v>0</v>
          </cell>
        </row>
        <row r="48">
          <cell r="A48">
            <v>0</v>
          </cell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9.3694949773979588E-2</v>
          </cell>
          <cell r="J48">
            <v>0</v>
          </cell>
        </row>
        <row r="49">
          <cell r="A49" t="str">
            <v>Alex Nali Ferreira</v>
          </cell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A50" t="str">
            <v>Engenheiro Civil PMCC</v>
          </cell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A51" t="str">
            <v>CREA-ES 039390/D</v>
          </cell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J52">
            <v>0</v>
          </cell>
        </row>
        <row r="53">
          <cell r="J53">
            <v>0</v>
          </cell>
        </row>
        <row r="54">
          <cell r="J54">
            <v>0</v>
          </cell>
        </row>
        <row r="55">
          <cell r="J55">
            <v>0</v>
          </cell>
        </row>
        <row r="56">
          <cell r="J56">
            <v>0</v>
          </cell>
        </row>
        <row r="57">
          <cell r="J57">
            <v>0</v>
          </cell>
        </row>
        <row r="58">
          <cell r="J58">
            <v>0</v>
          </cell>
        </row>
        <row r="59">
          <cell r="J59">
            <v>0</v>
          </cell>
        </row>
        <row r="60">
          <cell r="J60">
            <v>0</v>
          </cell>
        </row>
        <row r="61">
          <cell r="J61">
            <v>0</v>
          </cell>
        </row>
        <row r="62">
          <cell r="J62">
            <v>0</v>
          </cell>
        </row>
        <row r="63">
          <cell r="J63">
            <v>0</v>
          </cell>
        </row>
        <row r="64">
          <cell r="J64">
            <v>0</v>
          </cell>
        </row>
        <row r="65">
          <cell r="J65">
            <v>0</v>
          </cell>
        </row>
        <row r="66">
          <cell r="J66">
            <v>0</v>
          </cell>
        </row>
        <row r="67">
          <cell r="J67">
            <v>0</v>
          </cell>
        </row>
        <row r="68">
          <cell r="J68">
            <v>0</v>
          </cell>
        </row>
        <row r="69">
          <cell r="J69">
            <v>0</v>
          </cell>
        </row>
        <row r="70">
          <cell r="J70">
            <v>0</v>
          </cell>
        </row>
        <row r="71">
          <cell r="J71">
            <v>0</v>
          </cell>
        </row>
        <row r="72">
          <cell r="J72">
            <v>0</v>
          </cell>
        </row>
        <row r="73">
          <cell r="J73">
            <v>0</v>
          </cell>
        </row>
        <row r="74">
          <cell r="J74">
            <v>0</v>
          </cell>
        </row>
        <row r="75">
          <cell r="J75">
            <v>0</v>
          </cell>
        </row>
        <row r="76">
          <cell r="J76">
            <v>0</v>
          </cell>
        </row>
        <row r="77">
          <cell r="J77">
            <v>0</v>
          </cell>
        </row>
        <row r="78">
          <cell r="J78">
            <v>0</v>
          </cell>
        </row>
        <row r="79">
          <cell r="J79">
            <v>0</v>
          </cell>
        </row>
        <row r="80">
          <cell r="J80">
            <v>0</v>
          </cell>
        </row>
        <row r="81">
          <cell r="J81">
            <v>0</v>
          </cell>
        </row>
        <row r="82">
          <cell r="J82">
            <v>0</v>
          </cell>
        </row>
        <row r="83">
          <cell r="J83">
            <v>0</v>
          </cell>
        </row>
        <row r="84">
          <cell r="J84">
            <v>0</v>
          </cell>
        </row>
        <row r="85">
          <cell r="J85">
            <v>0</v>
          </cell>
        </row>
        <row r="86">
          <cell r="J86">
            <v>0</v>
          </cell>
        </row>
        <row r="87">
          <cell r="J87">
            <v>0</v>
          </cell>
        </row>
        <row r="88">
          <cell r="J88">
            <v>0</v>
          </cell>
        </row>
        <row r="89">
          <cell r="J89">
            <v>0</v>
          </cell>
        </row>
        <row r="90">
          <cell r="J90">
            <v>0</v>
          </cell>
        </row>
        <row r="91">
          <cell r="J91">
            <v>0</v>
          </cell>
        </row>
        <row r="92">
          <cell r="J92">
            <v>0</v>
          </cell>
        </row>
        <row r="93">
          <cell r="J93">
            <v>0</v>
          </cell>
        </row>
        <row r="94">
          <cell r="J94">
            <v>0</v>
          </cell>
        </row>
        <row r="95">
          <cell r="J95">
            <v>0</v>
          </cell>
        </row>
        <row r="96">
          <cell r="J96">
            <v>0</v>
          </cell>
        </row>
        <row r="97">
          <cell r="J97">
            <v>0</v>
          </cell>
        </row>
        <row r="98">
          <cell r="J98">
            <v>0</v>
          </cell>
        </row>
        <row r="99">
          <cell r="J99">
            <v>0</v>
          </cell>
        </row>
        <row r="100">
          <cell r="J100">
            <v>0</v>
          </cell>
        </row>
        <row r="101">
          <cell r="J101">
            <v>0</v>
          </cell>
        </row>
        <row r="102">
          <cell r="J102">
            <v>0</v>
          </cell>
        </row>
        <row r="103">
          <cell r="J103">
            <v>0</v>
          </cell>
        </row>
        <row r="104">
          <cell r="J104">
            <v>0</v>
          </cell>
        </row>
        <row r="105">
          <cell r="J105">
            <v>0</v>
          </cell>
        </row>
        <row r="106">
          <cell r="J106">
            <v>0</v>
          </cell>
        </row>
        <row r="107">
          <cell r="J107">
            <v>0</v>
          </cell>
        </row>
        <row r="108">
          <cell r="J108">
            <v>0</v>
          </cell>
        </row>
        <row r="109">
          <cell r="J109">
            <v>0</v>
          </cell>
        </row>
        <row r="110">
          <cell r="J110">
            <v>0</v>
          </cell>
        </row>
        <row r="111">
          <cell r="J111">
            <v>0</v>
          </cell>
        </row>
        <row r="112">
          <cell r="J112">
            <v>0</v>
          </cell>
        </row>
        <row r="113">
          <cell r="J113">
            <v>0</v>
          </cell>
        </row>
        <row r="114">
          <cell r="J114">
            <v>0</v>
          </cell>
        </row>
        <row r="115">
          <cell r="J115">
            <v>0</v>
          </cell>
        </row>
        <row r="116">
          <cell r="J116">
            <v>0</v>
          </cell>
        </row>
        <row r="117">
          <cell r="J117">
            <v>0</v>
          </cell>
        </row>
        <row r="118">
          <cell r="J118">
            <v>0</v>
          </cell>
        </row>
        <row r="119">
          <cell r="J119">
            <v>0</v>
          </cell>
        </row>
        <row r="120">
          <cell r="J120">
            <v>0</v>
          </cell>
        </row>
        <row r="121">
          <cell r="J121">
            <v>0</v>
          </cell>
        </row>
        <row r="122">
          <cell r="J122">
            <v>0</v>
          </cell>
        </row>
        <row r="123">
          <cell r="J123">
            <v>0</v>
          </cell>
        </row>
        <row r="124">
          <cell r="J124">
            <v>0</v>
          </cell>
        </row>
        <row r="125">
          <cell r="J125">
            <v>0</v>
          </cell>
        </row>
        <row r="126">
          <cell r="J126">
            <v>0</v>
          </cell>
        </row>
        <row r="127">
          <cell r="J127">
            <v>0</v>
          </cell>
        </row>
        <row r="128">
          <cell r="J128">
            <v>0</v>
          </cell>
        </row>
        <row r="129">
          <cell r="J129">
            <v>0</v>
          </cell>
        </row>
        <row r="130">
          <cell r="J130">
            <v>0</v>
          </cell>
        </row>
        <row r="131">
          <cell r="J131">
            <v>0</v>
          </cell>
        </row>
        <row r="132">
          <cell r="J132">
            <v>0</v>
          </cell>
        </row>
        <row r="133">
          <cell r="J133">
            <v>0</v>
          </cell>
        </row>
        <row r="134">
          <cell r="J134">
            <v>0</v>
          </cell>
        </row>
        <row r="135">
          <cell r="J135">
            <v>0</v>
          </cell>
        </row>
        <row r="136">
          <cell r="J136">
            <v>0</v>
          </cell>
        </row>
        <row r="137">
          <cell r="J137">
            <v>0</v>
          </cell>
        </row>
        <row r="138">
          <cell r="J138">
            <v>0</v>
          </cell>
        </row>
        <row r="139">
          <cell r="J139">
            <v>0</v>
          </cell>
        </row>
        <row r="140">
          <cell r="J140">
            <v>0</v>
          </cell>
        </row>
        <row r="141">
          <cell r="J141">
            <v>0</v>
          </cell>
        </row>
        <row r="142">
          <cell r="J142">
            <v>0</v>
          </cell>
        </row>
        <row r="143">
          <cell r="J143">
            <v>0</v>
          </cell>
        </row>
        <row r="144">
          <cell r="J144">
            <v>0</v>
          </cell>
        </row>
        <row r="145">
          <cell r="J145">
            <v>0</v>
          </cell>
        </row>
        <row r="146">
          <cell r="J146">
            <v>0</v>
          </cell>
        </row>
        <row r="147">
          <cell r="J147">
            <v>0</v>
          </cell>
        </row>
        <row r="148">
          <cell r="J148">
            <v>0</v>
          </cell>
        </row>
        <row r="149">
          <cell r="J149">
            <v>0</v>
          </cell>
        </row>
        <row r="150">
          <cell r="J150">
            <v>0</v>
          </cell>
        </row>
        <row r="151">
          <cell r="J151">
            <v>0</v>
          </cell>
        </row>
        <row r="152">
          <cell r="J152">
            <v>0</v>
          </cell>
        </row>
        <row r="153">
          <cell r="J153">
            <v>0</v>
          </cell>
        </row>
        <row r="154">
          <cell r="J154">
            <v>0</v>
          </cell>
        </row>
        <row r="155">
          <cell r="J155">
            <v>0</v>
          </cell>
        </row>
        <row r="156">
          <cell r="J156">
            <v>0</v>
          </cell>
        </row>
        <row r="157">
          <cell r="J157">
            <v>0</v>
          </cell>
        </row>
        <row r="158">
          <cell r="J158">
            <v>0</v>
          </cell>
        </row>
        <row r="159">
          <cell r="J159">
            <v>0</v>
          </cell>
        </row>
        <row r="160">
          <cell r="J160">
            <v>0</v>
          </cell>
        </row>
        <row r="161">
          <cell r="J161">
            <v>0</v>
          </cell>
        </row>
        <row r="162">
          <cell r="J162">
            <v>0</v>
          </cell>
        </row>
        <row r="163">
          <cell r="J163">
            <v>0</v>
          </cell>
        </row>
        <row r="164">
          <cell r="J164">
            <v>0</v>
          </cell>
        </row>
        <row r="165">
          <cell r="J165">
            <v>0</v>
          </cell>
        </row>
        <row r="166">
          <cell r="J166">
            <v>0</v>
          </cell>
        </row>
        <row r="167">
          <cell r="J167">
            <v>0</v>
          </cell>
        </row>
        <row r="168">
          <cell r="J168">
            <v>0</v>
          </cell>
        </row>
        <row r="169">
          <cell r="J169">
            <v>0</v>
          </cell>
        </row>
        <row r="170">
          <cell r="J170">
            <v>0</v>
          </cell>
        </row>
        <row r="171">
          <cell r="J171">
            <v>0</v>
          </cell>
        </row>
        <row r="172">
          <cell r="J172">
            <v>0</v>
          </cell>
        </row>
        <row r="173">
          <cell r="J173">
            <v>0</v>
          </cell>
        </row>
        <row r="174">
          <cell r="J174">
            <v>0</v>
          </cell>
        </row>
        <row r="175">
          <cell r="J175">
            <v>0</v>
          </cell>
        </row>
        <row r="176">
          <cell r="J176">
            <v>0</v>
          </cell>
        </row>
        <row r="177">
          <cell r="J177">
            <v>0</v>
          </cell>
        </row>
        <row r="178">
          <cell r="J178">
            <v>0</v>
          </cell>
        </row>
        <row r="179">
          <cell r="J179">
            <v>0</v>
          </cell>
        </row>
        <row r="180">
          <cell r="J180">
            <v>0</v>
          </cell>
        </row>
        <row r="181">
          <cell r="J181">
            <v>0</v>
          </cell>
        </row>
        <row r="182">
          <cell r="J182">
            <v>0</v>
          </cell>
        </row>
        <row r="183">
          <cell r="J183">
            <v>0</v>
          </cell>
        </row>
        <row r="184">
          <cell r="J184">
            <v>0</v>
          </cell>
        </row>
        <row r="185">
          <cell r="J185">
            <v>0</v>
          </cell>
        </row>
        <row r="186">
          <cell r="J186">
            <v>0</v>
          </cell>
        </row>
        <row r="187">
          <cell r="J187">
            <v>0</v>
          </cell>
        </row>
        <row r="188">
          <cell r="J188">
            <v>0</v>
          </cell>
        </row>
        <row r="189">
          <cell r="J189">
            <v>0</v>
          </cell>
        </row>
        <row r="190">
          <cell r="J190">
            <v>0</v>
          </cell>
        </row>
        <row r="191">
          <cell r="J191">
            <v>0</v>
          </cell>
        </row>
        <row r="192">
          <cell r="J192">
            <v>0</v>
          </cell>
        </row>
        <row r="193">
          <cell r="J193">
            <v>0</v>
          </cell>
        </row>
        <row r="194">
          <cell r="J194">
            <v>0</v>
          </cell>
        </row>
        <row r="195">
          <cell r="J195">
            <v>0</v>
          </cell>
        </row>
        <row r="196">
          <cell r="J196">
            <v>0</v>
          </cell>
        </row>
        <row r="197">
          <cell r="J197">
            <v>0</v>
          </cell>
        </row>
        <row r="198">
          <cell r="J198">
            <v>0</v>
          </cell>
        </row>
        <row r="199">
          <cell r="J199">
            <v>0</v>
          </cell>
        </row>
        <row r="200">
          <cell r="J200">
            <v>0</v>
          </cell>
        </row>
        <row r="201">
          <cell r="J201">
            <v>0</v>
          </cell>
        </row>
        <row r="202">
          <cell r="J202">
            <v>0</v>
          </cell>
        </row>
        <row r="203">
          <cell r="J203">
            <v>0</v>
          </cell>
        </row>
        <row r="204">
          <cell r="J204">
            <v>0</v>
          </cell>
        </row>
        <row r="205">
          <cell r="J205">
            <v>0</v>
          </cell>
        </row>
        <row r="206">
          <cell r="J206">
            <v>0</v>
          </cell>
        </row>
        <row r="207">
          <cell r="J207">
            <v>0</v>
          </cell>
        </row>
        <row r="208">
          <cell r="J208">
            <v>0</v>
          </cell>
        </row>
        <row r="209">
          <cell r="J209">
            <v>0</v>
          </cell>
        </row>
        <row r="210">
          <cell r="J210">
            <v>0</v>
          </cell>
        </row>
        <row r="211">
          <cell r="J211">
            <v>0</v>
          </cell>
        </row>
        <row r="212">
          <cell r="J212">
            <v>0</v>
          </cell>
        </row>
        <row r="213">
          <cell r="J213">
            <v>0</v>
          </cell>
        </row>
        <row r="214">
          <cell r="J214">
            <v>0</v>
          </cell>
        </row>
        <row r="215">
          <cell r="J215">
            <v>0</v>
          </cell>
        </row>
        <row r="216">
          <cell r="J216">
            <v>0</v>
          </cell>
        </row>
        <row r="217">
          <cell r="J217">
            <v>0</v>
          </cell>
        </row>
        <row r="218">
          <cell r="J218">
            <v>0</v>
          </cell>
        </row>
        <row r="219">
          <cell r="J219">
            <v>0</v>
          </cell>
        </row>
        <row r="220">
          <cell r="J220">
            <v>0</v>
          </cell>
        </row>
        <row r="221">
          <cell r="J221">
            <v>0</v>
          </cell>
        </row>
        <row r="222">
          <cell r="J222">
            <v>0</v>
          </cell>
        </row>
        <row r="223">
          <cell r="J223">
            <v>0</v>
          </cell>
        </row>
        <row r="224">
          <cell r="J224">
            <v>0</v>
          </cell>
        </row>
        <row r="225">
          <cell r="J225">
            <v>0</v>
          </cell>
        </row>
        <row r="226">
          <cell r="J226">
            <v>0</v>
          </cell>
        </row>
        <row r="227">
          <cell r="J227">
            <v>0</v>
          </cell>
        </row>
        <row r="228">
          <cell r="J228">
            <v>0</v>
          </cell>
        </row>
        <row r="229">
          <cell r="J229">
            <v>0</v>
          </cell>
        </row>
        <row r="230">
          <cell r="J230">
            <v>0</v>
          </cell>
        </row>
        <row r="231">
          <cell r="J231">
            <v>0</v>
          </cell>
        </row>
        <row r="232">
          <cell r="J232">
            <v>0</v>
          </cell>
        </row>
        <row r="233">
          <cell r="J233">
            <v>0</v>
          </cell>
        </row>
        <row r="234">
          <cell r="J234">
            <v>0</v>
          </cell>
        </row>
        <row r="235">
          <cell r="J235">
            <v>0</v>
          </cell>
        </row>
        <row r="236">
          <cell r="J236">
            <v>0</v>
          </cell>
        </row>
        <row r="237">
          <cell r="J237">
            <v>0</v>
          </cell>
        </row>
        <row r="238">
          <cell r="J238">
            <v>0</v>
          </cell>
        </row>
        <row r="239">
          <cell r="J239">
            <v>0</v>
          </cell>
        </row>
        <row r="240">
          <cell r="J240">
            <v>0</v>
          </cell>
        </row>
        <row r="241">
          <cell r="J241">
            <v>0</v>
          </cell>
        </row>
        <row r="242">
          <cell r="J242">
            <v>0</v>
          </cell>
        </row>
        <row r="243">
          <cell r="J243">
            <v>0</v>
          </cell>
        </row>
        <row r="244">
          <cell r="J244">
            <v>0</v>
          </cell>
        </row>
        <row r="245">
          <cell r="J245">
            <v>0</v>
          </cell>
        </row>
        <row r="246">
          <cell r="J246">
            <v>0</v>
          </cell>
        </row>
        <row r="247">
          <cell r="J247">
            <v>0</v>
          </cell>
        </row>
        <row r="248">
          <cell r="J248">
            <v>0</v>
          </cell>
        </row>
        <row r="249">
          <cell r="J249">
            <v>0</v>
          </cell>
        </row>
        <row r="250">
          <cell r="J250">
            <v>0</v>
          </cell>
        </row>
        <row r="251">
          <cell r="J251">
            <v>0</v>
          </cell>
        </row>
        <row r="252">
          <cell r="J252">
            <v>0</v>
          </cell>
        </row>
        <row r="253">
          <cell r="J253">
            <v>0</v>
          </cell>
        </row>
        <row r="254">
          <cell r="J254">
            <v>0</v>
          </cell>
        </row>
        <row r="255">
          <cell r="J255">
            <v>0</v>
          </cell>
        </row>
        <row r="256">
          <cell r="J256">
            <v>0</v>
          </cell>
        </row>
        <row r="257">
          <cell r="J257">
            <v>0</v>
          </cell>
        </row>
        <row r="258">
          <cell r="J258">
            <v>0</v>
          </cell>
        </row>
        <row r="259">
          <cell r="J259">
            <v>0</v>
          </cell>
        </row>
        <row r="260">
          <cell r="J260">
            <v>0</v>
          </cell>
        </row>
        <row r="261">
          <cell r="J261">
            <v>0</v>
          </cell>
        </row>
        <row r="262">
          <cell r="J262">
            <v>0</v>
          </cell>
        </row>
        <row r="263">
          <cell r="J263">
            <v>0</v>
          </cell>
        </row>
        <row r="264">
          <cell r="J264">
            <v>0</v>
          </cell>
        </row>
        <row r="265">
          <cell r="J265">
            <v>0</v>
          </cell>
        </row>
        <row r="266">
          <cell r="J266">
            <v>0</v>
          </cell>
        </row>
        <row r="267">
          <cell r="J267">
            <v>0</v>
          </cell>
        </row>
        <row r="268">
          <cell r="J268">
            <v>0</v>
          </cell>
        </row>
        <row r="269">
          <cell r="J269">
            <v>0</v>
          </cell>
        </row>
        <row r="270">
          <cell r="J270">
            <v>0</v>
          </cell>
        </row>
        <row r="271">
          <cell r="J271">
            <v>0</v>
          </cell>
        </row>
        <row r="272">
          <cell r="J272">
            <v>0</v>
          </cell>
        </row>
        <row r="273">
          <cell r="J273">
            <v>0</v>
          </cell>
        </row>
        <row r="274">
          <cell r="J274">
            <v>0</v>
          </cell>
        </row>
        <row r="275">
          <cell r="J275">
            <v>0</v>
          </cell>
        </row>
        <row r="276">
          <cell r="J276">
            <v>0</v>
          </cell>
        </row>
        <row r="277">
          <cell r="J277">
            <v>0</v>
          </cell>
        </row>
        <row r="278">
          <cell r="J278">
            <v>0</v>
          </cell>
        </row>
        <row r="279">
          <cell r="J279">
            <v>0</v>
          </cell>
        </row>
        <row r="280">
          <cell r="J280">
            <v>0</v>
          </cell>
        </row>
        <row r="281">
          <cell r="J281">
            <v>0</v>
          </cell>
        </row>
        <row r="282">
          <cell r="J282">
            <v>0</v>
          </cell>
        </row>
        <row r="283">
          <cell r="J283">
            <v>0</v>
          </cell>
        </row>
        <row r="284">
          <cell r="J284">
            <v>0</v>
          </cell>
        </row>
        <row r="285">
          <cell r="J285">
            <v>0</v>
          </cell>
        </row>
        <row r="286">
          <cell r="J286">
            <v>0</v>
          </cell>
        </row>
        <row r="287">
          <cell r="J287">
            <v>0</v>
          </cell>
        </row>
        <row r="288">
          <cell r="J288">
            <v>0</v>
          </cell>
        </row>
        <row r="289">
          <cell r="J289">
            <v>0</v>
          </cell>
        </row>
        <row r="290">
          <cell r="J290">
            <v>0</v>
          </cell>
        </row>
        <row r="291">
          <cell r="J291">
            <v>0</v>
          </cell>
        </row>
        <row r="292">
          <cell r="J292">
            <v>0</v>
          </cell>
        </row>
        <row r="293">
          <cell r="J293">
            <v>0</v>
          </cell>
        </row>
        <row r="294">
          <cell r="J294">
            <v>0</v>
          </cell>
        </row>
        <row r="295">
          <cell r="J295">
            <v>0</v>
          </cell>
        </row>
        <row r="296">
          <cell r="J296">
            <v>0</v>
          </cell>
        </row>
        <row r="297">
          <cell r="J297">
            <v>0</v>
          </cell>
        </row>
        <row r="298">
          <cell r="J298">
            <v>0</v>
          </cell>
        </row>
        <row r="299">
          <cell r="J299">
            <v>0</v>
          </cell>
        </row>
        <row r="300">
          <cell r="J300">
            <v>0</v>
          </cell>
        </row>
        <row r="301">
          <cell r="J301">
            <v>0</v>
          </cell>
        </row>
        <row r="302">
          <cell r="J302">
            <v>0</v>
          </cell>
        </row>
        <row r="303">
          <cell r="J303">
            <v>0</v>
          </cell>
        </row>
        <row r="304">
          <cell r="J304">
            <v>0</v>
          </cell>
        </row>
        <row r="305">
          <cell r="J305">
            <v>0</v>
          </cell>
        </row>
        <row r="306">
          <cell r="J306">
            <v>0</v>
          </cell>
        </row>
        <row r="307">
          <cell r="J307">
            <v>0</v>
          </cell>
        </row>
        <row r="308">
          <cell r="J308">
            <v>0</v>
          </cell>
        </row>
        <row r="309">
          <cell r="J309">
            <v>0</v>
          </cell>
        </row>
        <row r="310">
          <cell r="J310">
            <v>0</v>
          </cell>
        </row>
        <row r="311">
          <cell r="J311">
            <v>0</v>
          </cell>
        </row>
        <row r="312">
          <cell r="J312">
            <v>0</v>
          </cell>
        </row>
        <row r="313">
          <cell r="J313">
            <v>0</v>
          </cell>
        </row>
        <row r="314">
          <cell r="J314">
            <v>0</v>
          </cell>
        </row>
        <row r="315">
          <cell r="J315">
            <v>0</v>
          </cell>
        </row>
        <row r="316">
          <cell r="J316">
            <v>0</v>
          </cell>
        </row>
        <row r="317">
          <cell r="J317">
            <v>0</v>
          </cell>
        </row>
        <row r="318">
          <cell r="J318">
            <v>0</v>
          </cell>
        </row>
        <row r="319">
          <cell r="J319">
            <v>0</v>
          </cell>
        </row>
        <row r="320">
          <cell r="J320">
            <v>0</v>
          </cell>
        </row>
        <row r="321">
          <cell r="J321">
            <v>0</v>
          </cell>
        </row>
        <row r="322">
          <cell r="J322">
            <v>0</v>
          </cell>
        </row>
        <row r="323">
          <cell r="J323">
            <v>0</v>
          </cell>
        </row>
        <row r="324">
          <cell r="J324">
            <v>0</v>
          </cell>
        </row>
        <row r="325">
          <cell r="J325">
            <v>0</v>
          </cell>
        </row>
        <row r="326">
          <cell r="J326">
            <v>0</v>
          </cell>
        </row>
        <row r="327">
          <cell r="J327">
            <v>0</v>
          </cell>
        </row>
        <row r="328">
          <cell r="J328">
            <v>0</v>
          </cell>
        </row>
        <row r="329">
          <cell r="J329">
            <v>0</v>
          </cell>
        </row>
        <row r="330">
          <cell r="J330">
            <v>0</v>
          </cell>
        </row>
        <row r="331">
          <cell r="J331">
            <v>0</v>
          </cell>
        </row>
        <row r="332">
          <cell r="J332">
            <v>0</v>
          </cell>
        </row>
        <row r="333">
          <cell r="J333">
            <v>0</v>
          </cell>
        </row>
        <row r="334">
          <cell r="J334">
            <v>0</v>
          </cell>
        </row>
        <row r="335">
          <cell r="J335">
            <v>0</v>
          </cell>
        </row>
        <row r="336">
          <cell r="J336">
            <v>0</v>
          </cell>
        </row>
        <row r="337">
          <cell r="J337">
            <v>0</v>
          </cell>
        </row>
        <row r="338">
          <cell r="J338">
            <v>0</v>
          </cell>
        </row>
        <row r="339">
          <cell r="J339">
            <v>0</v>
          </cell>
        </row>
        <row r="340">
          <cell r="J340">
            <v>0</v>
          </cell>
        </row>
        <row r="341">
          <cell r="J341">
            <v>0</v>
          </cell>
        </row>
        <row r="342">
          <cell r="J342">
            <v>0</v>
          </cell>
        </row>
        <row r="343">
          <cell r="J343">
            <v>0</v>
          </cell>
        </row>
        <row r="344">
          <cell r="J344">
            <v>0</v>
          </cell>
        </row>
        <row r="345">
          <cell r="J345">
            <v>0</v>
          </cell>
        </row>
        <row r="346">
          <cell r="J346">
            <v>0</v>
          </cell>
        </row>
        <row r="347">
          <cell r="J347">
            <v>0</v>
          </cell>
        </row>
        <row r="348">
          <cell r="J348">
            <v>0</v>
          </cell>
        </row>
        <row r="349">
          <cell r="J349">
            <v>0</v>
          </cell>
        </row>
        <row r="350">
          <cell r="J350">
            <v>0</v>
          </cell>
        </row>
        <row r="351">
          <cell r="J351">
            <v>0</v>
          </cell>
        </row>
        <row r="352">
          <cell r="J352">
            <v>0</v>
          </cell>
        </row>
        <row r="353">
          <cell r="J353">
            <v>0</v>
          </cell>
        </row>
        <row r="354">
          <cell r="J354">
            <v>0</v>
          </cell>
        </row>
        <row r="355">
          <cell r="J355">
            <v>0</v>
          </cell>
        </row>
        <row r="356">
          <cell r="J356">
            <v>0</v>
          </cell>
        </row>
        <row r="357">
          <cell r="J357">
            <v>0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N53"/>
  <sheetViews>
    <sheetView tabSelected="1" view="pageBreakPreview" zoomScaleNormal="100" zoomScaleSheetLayoutView="100" workbookViewId="0">
      <selection activeCell="I14" sqref="I14"/>
    </sheetView>
  </sheetViews>
  <sheetFormatPr defaultRowHeight="15" x14ac:dyDescent="0.25"/>
  <cols>
    <col min="1" max="1" width="8.28515625" customWidth="1"/>
    <col min="2" max="2" width="14.28515625" customWidth="1"/>
    <col min="3" max="3" width="10" customWidth="1"/>
    <col min="4" max="4" width="71.42578125" style="5" customWidth="1"/>
    <col min="5" max="5" width="7.28515625" customWidth="1"/>
    <col min="6" max="6" width="10.5703125" bestFit="1" customWidth="1"/>
    <col min="7" max="7" width="15.85546875" style="42" bestFit="1" customWidth="1"/>
    <col min="8" max="8" width="15.85546875" bestFit="1" customWidth="1"/>
    <col min="9" max="9" width="16.140625" bestFit="1" customWidth="1"/>
    <col min="10" max="11" width="16.140625" style="48" customWidth="1"/>
    <col min="12" max="12" width="14.42578125" style="65" bestFit="1" customWidth="1"/>
    <col min="13" max="13" width="14.42578125" bestFit="1" customWidth="1"/>
    <col min="14" max="14" width="22.140625" customWidth="1"/>
  </cols>
  <sheetData>
    <row r="1" spans="1:12" s="6" customFormat="1" ht="20.25" x14ac:dyDescent="0.25">
      <c r="A1" s="75" t="s">
        <v>16</v>
      </c>
      <c r="B1" s="76"/>
      <c r="C1" s="76"/>
      <c r="D1" s="76"/>
      <c r="E1" s="76"/>
      <c r="F1" s="76"/>
      <c r="G1" s="76"/>
      <c r="H1" s="76"/>
      <c r="I1" s="76"/>
      <c r="J1" s="76"/>
      <c r="K1" s="77"/>
      <c r="L1" s="65"/>
    </row>
    <row r="2" spans="1:12" s="6" customFormat="1" ht="58.5" customHeight="1" x14ac:dyDescent="0.25">
      <c r="A2" s="78" t="s">
        <v>93</v>
      </c>
      <c r="B2" s="79"/>
      <c r="C2" s="79"/>
      <c r="D2" s="79"/>
      <c r="E2" s="79"/>
      <c r="F2" s="79"/>
      <c r="G2" s="79"/>
      <c r="H2" s="79"/>
      <c r="I2" s="79"/>
      <c r="J2" s="79"/>
      <c r="K2" s="80"/>
      <c r="L2" s="65"/>
    </row>
    <row r="3" spans="1:12" ht="18.75" x14ac:dyDescent="0.25">
      <c r="A3" s="72" t="s">
        <v>5</v>
      </c>
      <c r="B3" s="73"/>
      <c r="C3" s="73"/>
      <c r="D3" s="73"/>
      <c r="E3" s="73"/>
      <c r="F3" s="73"/>
      <c r="G3" s="73"/>
      <c r="H3" s="73"/>
      <c r="I3" s="73"/>
      <c r="J3" s="73"/>
      <c r="K3" s="74"/>
    </row>
    <row r="4" spans="1:12" x14ac:dyDescent="0.25">
      <c r="A4" s="52"/>
      <c r="B4" s="53"/>
      <c r="C4" s="54"/>
      <c r="D4" s="55"/>
      <c r="E4" s="54"/>
      <c r="F4" s="53"/>
      <c r="G4" s="50"/>
      <c r="H4" s="50"/>
      <c r="I4" s="50"/>
      <c r="J4" s="50"/>
      <c r="K4" s="8"/>
    </row>
    <row r="5" spans="1:12" x14ac:dyDescent="0.25">
      <c r="A5" s="84" t="s">
        <v>17</v>
      </c>
      <c r="B5" s="85"/>
      <c r="C5" s="86" t="s">
        <v>59</v>
      </c>
      <c r="D5" s="86"/>
      <c r="E5" s="86"/>
      <c r="F5" s="86"/>
      <c r="G5" s="86"/>
      <c r="H5" s="86"/>
      <c r="I5" s="51"/>
      <c r="J5" s="51"/>
      <c r="K5" s="7"/>
    </row>
    <row r="6" spans="1:12" x14ac:dyDescent="0.25">
      <c r="A6" s="84" t="s">
        <v>18</v>
      </c>
      <c r="B6" s="85"/>
      <c r="C6" s="86" t="s">
        <v>60</v>
      </c>
      <c r="D6" s="86"/>
      <c r="E6" s="86"/>
      <c r="F6" s="86"/>
      <c r="G6" s="86"/>
      <c r="H6" s="86"/>
      <c r="I6" s="86"/>
      <c r="J6" s="64"/>
      <c r="K6" s="49"/>
    </row>
    <row r="7" spans="1:12" x14ac:dyDescent="0.25">
      <c r="A7" s="84" t="s">
        <v>20</v>
      </c>
      <c r="B7" s="85"/>
      <c r="C7" s="99" t="s">
        <v>19</v>
      </c>
      <c r="D7" s="99"/>
      <c r="E7" s="99"/>
      <c r="F7" s="99"/>
      <c r="G7" s="99"/>
      <c r="H7" s="99"/>
      <c r="I7" s="51"/>
      <c r="J7" s="51"/>
      <c r="K7" s="7"/>
    </row>
    <row r="8" spans="1:12" x14ac:dyDescent="0.25">
      <c r="A8" s="84" t="s">
        <v>21</v>
      </c>
      <c r="B8" s="85"/>
      <c r="C8" s="90" t="s">
        <v>86</v>
      </c>
      <c r="D8" s="90"/>
      <c r="E8" s="90"/>
      <c r="F8" s="90"/>
      <c r="G8" s="90"/>
      <c r="H8" s="90"/>
      <c r="I8" s="50"/>
      <c r="J8" s="50"/>
      <c r="K8" s="8"/>
    </row>
    <row r="9" spans="1:12" ht="15.75" thickBot="1" x14ac:dyDescent="0.3">
      <c r="A9" s="91" t="s">
        <v>22</v>
      </c>
      <c r="B9" s="92"/>
      <c r="C9" s="98">
        <v>0.23319999999999999</v>
      </c>
      <c r="D9" s="98"/>
      <c r="E9" s="98"/>
      <c r="F9" s="98"/>
      <c r="G9" s="98"/>
      <c r="H9" s="98"/>
      <c r="I9" s="70"/>
      <c r="J9" s="70"/>
      <c r="K9" s="71"/>
      <c r="L9" s="66"/>
    </row>
    <row r="10" spans="1:12" s="12" customFormat="1" x14ac:dyDescent="0.25">
      <c r="A10" s="100" t="s">
        <v>6</v>
      </c>
      <c r="B10" s="102" t="s">
        <v>7</v>
      </c>
      <c r="C10" s="102" t="s">
        <v>8</v>
      </c>
      <c r="D10" s="102" t="s">
        <v>9</v>
      </c>
      <c r="E10" s="82" t="s">
        <v>10</v>
      </c>
      <c r="F10" s="82"/>
      <c r="G10" s="82"/>
      <c r="H10" s="82"/>
      <c r="I10" s="104"/>
      <c r="J10" s="81" t="s">
        <v>94</v>
      </c>
      <c r="K10" s="82"/>
      <c r="L10" s="67"/>
    </row>
    <row r="11" spans="1:12" s="12" customFormat="1" ht="25.5" x14ac:dyDescent="0.25">
      <c r="A11" s="101"/>
      <c r="B11" s="103"/>
      <c r="C11" s="103"/>
      <c r="D11" s="103"/>
      <c r="E11" s="32" t="s">
        <v>11</v>
      </c>
      <c r="F11" s="35" t="s">
        <v>12</v>
      </c>
      <c r="G11" s="43" t="s">
        <v>87</v>
      </c>
      <c r="H11" s="43" t="s">
        <v>88</v>
      </c>
      <c r="I11" s="36" t="s">
        <v>13</v>
      </c>
      <c r="J11" s="58" t="s">
        <v>95</v>
      </c>
      <c r="K11" s="43" t="s">
        <v>13</v>
      </c>
      <c r="L11" s="68"/>
    </row>
    <row r="12" spans="1:12" s="1" customFormat="1" x14ac:dyDescent="0.25">
      <c r="A12" s="37">
        <v>1</v>
      </c>
      <c r="B12" s="2"/>
      <c r="C12" s="3"/>
      <c r="D12" s="9" t="s">
        <v>2</v>
      </c>
      <c r="E12" s="3"/>
      <c r="F12" s="3"/>
      <c r="G12" s="4"/>
      <c r="H12" s="4"/>
      <c r="I12" s="38">
        <f>SUBTOTAL(9,I13:I14)</f>
        <v>10056.66</v>
      </c>
      <c r="J12" s="59"/>
      <c r="K12" s="56">
        <f>SUBTOTAL(9,K13:K14)</f>
        <v>0</v>
      </c>
      <c r="L12" s="65"/>
    </row>
    <row r="13" spans="1:12" s="22" customFormat="1" x14ac:dyDescent="0.25">
      <c r="A13" s="39" t="s">
        <v>14</v>
      </c>
      <c r="B13" s="14" t="s">
        <v>56</v>
      </c>
      <c r="C13" s="14">
        <v>41500</v>
      </c>
      <c r="D13" s="10" t="s">
        <v>82</v>
      </c>
      <c r="E13" s="14" t="s">
        <v>3</v>
      </c>
      <c r="F13" s="15">
        <v>2.88</v>
      </c>
      <c r="G13" s="16">
        <v>332.18</v>
      </c>
      <c r="H13" s="16">
        <f>332.18*1.022</f>
        <v>339.48795999999999</v>
      </c>
      <c r="I13" s="40">
        <f>ROUND(F13*H13,2)</f>
        <v>977.73</v>
      </c>
      <c r="J13" s="63"/>
      <c r="K13" s="57">
        <f>ROUND(J13*F13,2)</f>
        <v>0</v>
      </c>
      <c r="L13" s="69"/>
    </row>
    <row r="14" spans="1:12" s="22" customFormat="1" ht="25.5" x14ac:dyDescent="0.25">
      <c r="A14" s="39" t="s">
        <v>24</v>
      </c>
      <c r="B14" s="14" t="s">
        <v>56</v>
      </c>
      <c r="C14" s="13">
        <v>41531</v>
      </c>
      <c r="D14" s="10" t="s">
        <v>83</v>
      </c>
      <c r="E14" s="14" t="s">
        <v>3</v>
      </c>
      <c r="F14" s="15">
        <v>11</v>
      </c>
      <c r="G14" s="16">
        <v>807.59</v>
      </c>
      <c r="H14" s="16">
        <f>807.59*1.022</f>
        <v>825.35698000000002</v>
      </c>
      <c r="I14" s="40">
        <f>ROUND(F14*H14,2)</f>
        <v>9078.93</v>
      </c>
      <c r="J14" s="63"/>
      <c r="K14" s="57">
        <f>ROUND(J14*F14,2)</f>
        <v>0</v>
      </c>
      <c r="L14" s="69"/>
    </row>
    <row r="15" spans="1:12" s="18" customFormat="1" x14ac:dyDescent="0.25">
      <c r="A15" s="37">
        <v>2</v>
      </c>
      <c r="B15" s="2"/>
      <c r="C15" s="3"/>
      <c r="D15" s="9" t="s">
        <v>48</v>
      </c>
      <c r="E15" s="3"/>
      <c r="F15" s="3"/>
      <c r="G15" s="4"/>
      <c r="H15" s="4"/>
      <c r="I15" s="38">
        <f>SUBTOTAL(9,I16:I16)</f>
        <v>1999.28</v>
      </c>
      <c r="J15" s="59"/>
      <c r="K15" s="56">
        <f>SUBTOTAL(9,K16)</f>
        <v>0</v>
      </c>
      <c r="L15" s="65"/>
    </row>
    <row r="16" spans="1:12" s="22" customFormat="1" ht="24" x14ac:dyDescent="0.25">
      <c r="A16" s="39" t="s">
        <v>23</v>
      </c>
      <c r="B16" s="30" t="s">
        <v>56</v>
      </c>
      <c r="C16" s="20" t="s">
        <v>67</v>
      </c>
      <c r="D16" s="31" t="s">
        <v>68</v>
      </c>
      <c r="E16" s="14" t="s">
        <v>0</v>
      </c>
      <c r="F16" s="15">
        <v>99</v>
      </c>
      <c r="G16" s="16">
        <v>19.760000000000002</v>
      </c>
      <c r="H16" s="16">
        <f>19.76*1.022</f>
        <v>20.19472</v>
      </c>
      <c r="I16" s="40">
        <f>ROUND(F16*H16,2)</f>
        <v>1999.28</v>
      </c>
      <c r="J16" s="63"/>
      <c r="K16" s="57">
        <f>ROUND(J16*F16,2)</f>
        <v>0</v>
      </c>
      <c r="L16" s="69"/>
    </row>
    <row r="17" spans="1:14" s="1" customFormat="1" ht="25.5" customHeight="1" x14ac:dyDescent="0.25">
      <c r="A17" s="37">
        <v>3</v>
      </c>
      <c r="B17" s="2"/>
      <c r="C17" s="3"/>
      <c r="D17" s="9" t="s">
        <v>4</v>
      </c>
      <c r="E17" s="3"/>
      <c r="F17" s="3"/>
      <c r="G17" s="4"/>
      <c r="H17" s="4"/>
      <c r="I17" s="38">
        <f>SUBTOTAL(9,I18:I25)</f>
        <v>127982.67000000001</v>
      </c>
      <c r="J17" s="59"/>
      <c r="K17" s="56">
        <f>SUBTOTAL(9,K18:K25)</f>
        <v>0</v>
      </c>
      <c r="L17" s="65"/>
    </row>
    <row r="18" spans="1:14" s="22" customFormat="1" ht="32.25" customHeight="1" x14ac:dyDescent="0.25">
      <c r="A18" s="39" t="s">
        <v>25</v>
      </c>
      <c r="B18" s="34" t="s">
        <v>85</v>
      </c>
      <c r="C18" s="33">
        <v>10213</v>
      </c>
      <c r="D18" s="10" t="s">
        <v>61</v>
      </c>
      <c r="E18" s="14" t="s">
        <v>3</v>
      </c>
      <c r="F18" s="15">
        <v>719.69</v>
      </c>
      <c r="G18" s="16">
        <v>0</v>
      </c>
      <c r="H18" s="16">
        <f>11.26*1.2332</f>
        <v>13.885832000000001</v>
      </c>
      <c r="I18" s="40">
        <f t="shared" ref="I18:I25" si="0">ROUND(F18*H18,2)</f>
        <v>9993.49</v>
      </c>
      <c r="J18" s="63"/>
      <c r="K18" s="57">
        <f t="shared" ref="K18:K25" si="1">ROUND(J18*F18,2)</f>
        <v>0</v>
      </c>
      <c r="L18" s="69"/>
    </row>
    <row r="19" spans="1:14" s="22" customFormat="1" x14ac:dyDescent="0.25">
      <c r="A19" s="39" t="s">
        <v>26</v>
      </c>
      <c r="B19" s="14" t="s">
        <v>56</v>
      </c>
      <c r="C19" s="13">
        <v>42507</v>
      </c>
      <c r="D19" s="10" t="s">
        <v>75</v>
      </c>
      <c r="E19" s="14" t="s">
        <v>0</v>
      </c>
      <c r="F19" s="15">
        <v>227.77</v>
      </c>
      <c r="G19" s="16">
        <v>32.369999999999997</v>
      </c>
      <c r="H19" s="16">
        <f>32.37*1.022</f>
        <v>33.082139999999995</v>
      </c>
      <c r="I19" s="40">
        <f t="shared" si="0"/>
        <v>7535.12</v>
      </c>
      <c r="J19" s="63"/>
      <c r="K19" s="57">
        <f t="shared" si="1"/>
        <v>0</v>
      </c>
      <c r="L19" s="69"/>
      <c r="M19" s="23"/>
      <c r="N19" s="23"/>
    </row>
    <row r="20" spans="1:14" s="22" customFormat="1" ht="38.25" x14ac:dyDescent="0.25">
      <c r="A20" s="39" t="s">
        <v>27</v>
      </c>
      <c r="B20" s="34" t="s">
        <v>85</v>
      </c>
      <c r="C20" s="13">
        <v>200206</v>
      </c>
      <c r="D20" s="10" t="s">
        <v>63</v>
      </c>
      <c r="E20" s="14" t="s">
        <v>3</v>
      </c>
      <c r="F20" s="15">
        <v>618.11</v>
      </c>
      <c r="G20" s="16">
        <v>0</v>
      </c>
      <c r="H20" s="16">
        <f>81.58*1.2332</f>
        <v>100.604456</v>
      </c>
      <c r="I20" s="40">
        <f t="shared" si="0"/>
        <v>62184.62</v>
      </c>
      <c r="J20" s="63"/>
      <c r="K20" s="57">
        <f t="shared" si="1"/>
        <v>0</v>
      </c>
      <c r="L20" s="69"/>
      <c r="M20" s="23"/>
      <c r="N20" s="23"/>
    </row>
    <row r="21" spans="1:14" s="22" customFormat="1" x14ac:dyDescent="0.25">
      <c r="A21" s="39" t="s">
        <v>28</v>
      </c>
      <c r="B21" s="14" t="s">
        <v>56</v>
      </c>
      <c r="C21" s="13">
        <v>42578</v>
      </c>
      <c r="D21" s="10" t="s">
        <v>78</v>
      </c>
      <c r="E21" s="14" t="s">
        <v>49</v>
      </c>
      <c r="F21" s="15">
        <v>184.33</v>
      </c>
      <c r="G21" s="16">
        <v>5.47</v>
      </c>
      <c r="H21" s="16">
        <f>5.47*1.022</f>
        <v>5.5903399999999994</v>
      </c>
      <c r="I21" s="40">
        <f t="shared" si="0"/>
        <v>1030.47</v>
      </c>
      <c r="J21" s="63"/>
      <c r="K21" s="57">
        <f t="shared" si="1"/>
        <v>0</v>
      </c>
      <c r="L21" s="69"/>
      <c r="N21" s="23"/>
    </row>
    <row r="22" spans="1:14" s="22" customFormat="1" x14ac:dyDescent="0.25">
      <c r="A22" s="39" t="s">
        <v>29</v>
      </c>
      <c r="B22" s="14" t="s">
        <v>56</v>
      </c>
      <c r="C22" s="13">
        <v>40754</v>
      </c>
      <c r="D22" s="10" t="s">
        <v>76</v>
      </c>
      <c r="E22" s="14" t="s">
        <v>49</v>
      </c>
      <c r="F22" s="15">
        <v>123.62</v>
      </c>
      <c r="G22" s="16">
        <v>1.82</v>
      </c>
      <c r="H22" s="16">
        <f>1.82*1.022</f>
        <v>1.8600400000000001</v>
      </c>
      <c r="I22" s="40">
        <f t="shared" si="0"/>
        <v>229.94</v>
      </c>
      <c r="J22" s="63"/>
      <c r="K22" s="57">
        <f t="shared" si="1"/>
        <v>0</v>
      </c>
      <c r="L22" s="69"/>
    </row>
    <row r="23" spans="1:14" s="22" customFormat="1" x14ac:dyDescent="0.25">
      <c r="A23" s="39" t="s">
        <v>30</v>
      </c>
      <c r="B23" s="14" t="s">
        <v>43</v>
      </c>
      <c r="C23" s="13">
        <v>1</v>
      </c>
      <c r="D23" s="10" t="s">
        <v>77</v>
      </c>
      <c r="E23" s="14" t="s">
        <v>49</v>
      </c>
      <c r="F23" s="15">
        <v>123.62</v>
      </c>
      <c r="G23" s="16">
        <v>61.75</v>
      </c>
      <c r="H23" s="16">
        <f>61.75*1.022</f>
        <v>63.108499999999999</v>
      </c>
      <c r="I23" s="40">
        <f t="shared" si="0"/>
        <v>7801.47</v>
      </c>
      <c r="J23" s="63"/>
      <c r="K23" s="57">
        <f t="shared" si="1"/>
        <v>0</v>
      </c>
      <c r="L23" s="69"/>
    </row>
    <row r="24" spans="1:14" s="22" customFormat="1" ht="25.5" x14ac:dyDescent="0.25">
      <c r="A24" s="39" t="s">
        <v>31</v>
      </c>
      <c r="B24" s="30" t="s">
        <v>56</v>
      </c>
      <c r="C24" s="13">
        <v>40663</v>
      </c>
      <c r="D24" s="10" t="s">
        <v>84</v>
      </c>
      <c r="E24" s="14" t="s">
        <v>0</v>
      </c>
      <c r="F24" s="15">
        <v>279.37</v>
      </c>
      <c r="G24" s="16">
        <v>71.42</v>
      </c>
      <c r="H24" s="16">
        <f>71.42*1.022</f>
        <v>72.991240000000005</v>
      </c>
      <c r="I24" s="40">
        <f t="shared" si="0"/>
        <v>20391.560000000001</v>
      </c>
      <c r="J24" s="63"/>
      <c r="K24" s="57">
        <f t="shared" si="1"/>
        <v>0</v>
      </c>
      <c r="L24" s="69"/>
    </row>
    <row r="25" spans="1:14" s="22" customFormat="1" ht="25.5" x14ac:dyDescent="0.25">
      <c r="A25" s="39" t="s">
        <v>32</v>
      </c>
      <c r="B25" s="14" t="s">
        <v>56</v>
      </c>
      <c r="C25" s="13">
        <v>43084</v>
      </c>
      <c r="D25" s="10" t="s">
        <v>81</v>
      </c>
      <c r="E25" s="14" t="s">
        <v>0</v>
      </c>
      <c r="F25" s="15">
        <v>222.92</v>
      </c>
      <c r="G25" s="16">
        <v>82.59</v>
      </c>
      <c r="H25" s="16">
        <f>82.59*1.022</f>
        <v>84.406980000000004</v>
      </c>
      <c r="I25" s="40">
        <f t="shared" si="0"/>
        <v>18816</v>
      </c>
      <c r="J25" s="63"/>
      <c r="K25" s="57">
        <f t="shared" si="1"/>
        <v>0</v>
      </c>
      <c r="L25" s="69"/>
    </row>
    <row r="26" spans="1:14" s="19" customFormat="1" x14ac:dyDescent="0.25">
      <c r="A26" s="37">
        <v>4</v>
      </c>
      <c r="B26" s="2"/>
      <c r="C26" s="3"/>
      <c r="D26" s="9" t="s">
        <v>46</v>
      </c>
      <c r="E26" s="3"/>
      <c r="F26" s="3"/>
      <c r="G26" s="4"/>
      <c r="H26" s="4"/>
      <c r="I26" s="38">
        <f>SUBTOTAL(9,I27:I29)</f>
        <v>24575.84</v>
      </c>
      <c r="J26" s="59"/>
      <c r="K26" s="56">
        <f>SUBTOTAL(9,K27:K29)</f>
        <v>0</v>
      </c>
      <c r="L26" s="65"/>
    </row>
    <row r="27" spans="1:14" s="22" customFormat="1" x14ac:dyDescent="0.25">
      <c r="A27" s="39" t="s">
        <v>34</v>
      </c>
      <c r="B27" s="14" t="s">
        <v>56</v>
      </c>
      <c r="C27" s="28">
        <v>40561</v>
      </c>
      <c r="D27" s="10" t="s">
        <v>71</v>
      </c>
      <c r="E27" s="14" t="s">
        <v>53</v>
      </c>
      <c r="F27" s="15">
        <v>9</v>
      </c>
      <c r="G27" s="16">
        <v>714.51</v>
      </c>
      <c r="H27" s="16">
        <f>714.51*1.022</f>
        <v>730.22922000000005</v>
      </c>
      <c r="I27" s="40">
        <f>ROUND(F27*H27,2)</f>
        <v>6572.06</v>
      </c>
      <c r="J27" s="63"/>
      <c r="K27" s="57">
        <f t="shared" ref="K27:K29" si="2">ROUND(J27*F27,2)</f>
        <v>0</v>
      </c>
      <c r="L27" s="69"/>
    </row>
    <row r="28" spans="1:14" s="22" customFormat="1" ht="25.5" x14ac:dyDescent="0.25">
      <c r="A28" s="39" t="s">
        <v>35</v>
      </c>
      <c r="B28" s="14" t="s">
        <v>56</v>
      </c>
      <c r="C28" s="28">
        <v>40419</v>
      </c>
      <c r="D28" s="10" t="s">
        <v>70</v>
      </c>
      <c r="E28" s="14" t="s">
        <v>0</v>
      </c>
      <c r="F28" s="15">
        <v>42</v>
      </c>
      <c r="G28" s="16">
        <v>148.93</v>
      </c>
      <c r="H28" s="16">
        <f>148.93*1.022</f>
        <v>152.20646000000002</v>
      </c>
      <c r="I28" s="40">
        <f>ROUND(F28*H28,2)</f>
        <v>6392.67</v>
      </c>
      <c r="J28" s="63"/>
      <c r="K28" s="57">
        <f t="shared" si="2"/>
        <v>0</v>
      </c>
      <c r="L28" s="69"/>
    </row>
    <row r="29" spans="1:14" s="22" customFormat="1" ht="25.5" x14ac:dyDescent="0.25">
      <c r="A29" s="39" t="s">
        <v>36</v>
      </c>
      <c r="B29" s="14" t="s">
        <v>56</v>
      </c>
      <c r="C29" s="28">
        <v>40554</v>
      </c>
      <c r="D29" s="10" t="s">
        <v>69</v>
      </c>
      <c r="E29" s="14" t="s">
        <v>53</v>
      </c>
      <c r="F29" s="15">
        <v>2</v>
      </c>
      <c r="G29" s="16">
        <v>5680.58</v>
      </c>
      <c r="H29" s="16">
        <f>5680.58*1.022</f>
        <v>5805.5527600000005</v>
      </c>
      <c r="I29" s="40">
        <f>ROUND(F29*H29,2)</f>
        <v>11611.11</v>
      </c>
      <c r="J29" s="63"/>
      <c r="K29" s="57">
        <f t="shared" si="2"/>
        <v>0</v>
      </c>
      <c r="L29" s="69"/>
    </row>
    <row r="30" spans="1:14" s="1" customFormat="1" x14ac:dyDescent="0.25">
      <c r="A30" s="37">
        <v>5</v>
      </c>
      <c r="B30" s="2"/>
      <c r="C30" s="3"/>
      <c r="D30" s="9" t="s">
        <v>38</v>
      </c>
      <c r="E30" s="3"/>
      <c r="F30" s="3"/>
      <c r="G30" s="4"/>
      <c r="H30" s="4"/>
      <c r="I30" s="38">
        <f>SUBTOTAL(9,I31:I35)</f>
        <v>65237.049999999996</v>
      </c>
      <c r="J30" s="59"/>
      <c r="K30" s="56">
        <f>SUBTOTAL(9,K31:K35)</f>
        <v>0</v>
      </c>
      <c r="L30" s="65"/>
    </row>
    <row r="31" spans="1:14" s="22" customFormat="1" ht="24" x14ac:dyDescent="0.25">
      <c r="A31" s="39" t="s">
        <v>40</v>
      </c>
      <c r="B31" s="34" t="s">
        <v>85</v>
      </c>
      <c r="C31" s="28">
        <v>200223</v>
      </c>
      <c r="D31" s="10" t="s">
        <v>65</v>
      </c>
      <c r="E31" s="14" t="s">
        <v>49</v>
      </c>
      <c r="F31" s="15">
        <v>24.28</v>
      </c>
      <c r="G31" s="16">
        <v>0</v>
      </c>
      <c r="H31" s="16">
        <f>223.11*1.2332</f>
        <v>275.13925200000006</v>
      </c>
      <c r="I31" s="40">
        <f>ROUND(F31*H31,2)</f>
        <v>6680.38</v>
      </c>
      <c r="J31" s="63"/>
      <c r="K31" s="57">
        <f t="shared" ref="K31:K35" si="3">ROUND(J31*F31,2)</f>
        <v>0</v>
      </c>
      <c r="L31" s="69"/>
    </row>
    <row r="32" spans="1:14" s="22" customFormat="1" ht="38.25" x14ac:dyDescent="0.25">
      <c r="A32" s="39" t="s">
        <v>39</v>
      </c>
      <c r="B32" s="34" t="s">
        <v>85</v>
      </c>
      <c r="C32" s="28">
        <v>200209</v>
      </c>
      <c r="D32" s="10" t="s">
        <v>64</v>
      </c>
      <c r="E32" s="14" t="s">
        <v>51</v>
      </c>
      <c r="F32" s="15">
        <v>303.56</v>
      </c>
      <c r="G32" s="16">
        <v>0</v>
      </c>
      <c r="H32" s="16">
        <f>138.65*1.2332</f>
        <v>170.98318</v>
      </c>
      <c r="I32" s="40">
        <f>ROUND(F32*H32,2)</f>
        <v>51903.65</v>
      </c>
      <c r="J32" s="63"/>
      <c r="K32" s="57">
        <f t="shared" si="3"/>
        <v>0</v>
      </c>
      <c r="L32" s="69"/>
    </row>
    <row r="33" spans="1:12" s="22" customFormat="1" ht="28.5" customHeight="1" x14ac:dyDescent="0.25">
      <c r="A33" s="39" t="s">
        <v>42</v>
      </c>
      <c r="B33" s="34" t="s">
        <v>85</v>
      </c>
      <c r="C33" s="28">
        <v>30210</v>
      </c>
      <c r="D33" s="10" t="s">
        <v>62</v>
      </c>
      <c r="E33" s="14" t="s">
        <v>49</v>
      </c>
      <c r="F33" s="15">
        <v>60.71</v>
      </c>
      <c r="G33" s="16">
        <v>0</v>
      </c>
      <c r="H33" s="16">
        <f>25.37*1.2332</f>
        <v>31.286284000000002</v>
      </c>
      <c r="I33" s="40">
        <f>ROUND(F33*H33,2)</f>
        <v>1899.39</v>
      </c>
      <c r="J33" s="63"/>
      <c r="K33" s="57">
        <f t="shared" si="3"/>
        <v>0</v>
      </c>
      <c r="L33" s="69"/>
    </row>
    <row r="34" spans="1:12" s="22" customFormat="1" ht="24" x14ac:dyDescent="0.25">
      <c r="A34" s="39" t="s">
        <v>47</v>
      </c>
      <c r="B34" s="34" t="s">
        <v>85</v>
      </c>
      <c r="C34" s="24">
        <v>10201</v>
      </c>
      <c r="D34" s="10" t="s">
        <v>52</v>
      </c>
      <c r="E34" s="14" t="s">
        <v>49</v>
      </c>
      <c r="F34" s="15">
        <v>10.11</v>
      </c>
      <c r="G34" s="16">
        <v>0</v>
      </c>
      <c r="H34" s="16">
        <f>20.92*1.2332</f>
        <v>25.798544000000003</v>
      </c>
      <c r="I34" s="40">
        <f>ROUND(F34*H34,2)</f>
        <v>260.82</v>
      </c>
      <c r="J34" s="63"/>
      <c r="K34" s="57">
        <f t="shared" si="3"/>
        <v>0</v>
      </c>
      <c r="L34" s="69"/>
    </row>
    <row r="35" spans="1:12" s="22" customFormat="1" ht="43.5" customHeight="1" x14ac:dyDescent="0.25">
      <c r="A35" s="39" t="s">
        <v>58</v>
      </c>
      <c r="B35" s="34" t="s">
        <v>85</v>
      </c>
      <c r="C35" s="28">
        <v>200253</v>
      </c>
      <c r="D35" s="10" t="s">
        <v>66</v>
      </c>
      <c r="E35" s="14" t="s">
        <v>51</v>
      </c>
      <c r="F35" s="15">
        <v>43.32</v>
      </c>
      <c r="G35" s="16">
        <v>0</v>
      </c>
      <c r="H35" s="16">
        <f>84.1*1.2332</f>
        <v>103.71212</v>
      </c>
      <c r="I35" s="40">
        <f>ROUND(F35*H35,2)</f>
        <v>4492.8100000000004</v>
      </c>
      <c r="J35" s="63"/>
      <c r="K35" s="57">
        <f t="shared" si="3"/>
        <v>0</v>
      </c>
      <c r="L35" s="69"/>
    </row>
    <row r="36" spans="1:12" s="18" customFormat="1" x14ac:dyDescent="0.25">
      <c r="A36" s="37">
        <v>6</v>
      </c>
      <c r="B36" s="2"/>
      <c r="C36" s="3"/>
      <c r="D36" s="9" t="s">
        <v>33</v>
      </c>
      <c r="E36" s="3"/>
      <c r="F36" s="3"/>
      <c r="G36" s="4"/>
      <c r="H36" s="4"/>
      <c r="I36" s="38">
        <f>SUBTOTAL(9,I37:I38)</f>
        <v>2671.2400000000002</v>
      </c>
      <c r="J36" s="59"/>
      <c r="K36" s="56">
        <f>SUBTOTAL(9,K37:K38)</f>
        <v>0</v>
      </c>
      <c r="L36" s="65"/>
    </row>
    <row r="37" spans="1:12" s="22" customFormat="1" x14ac:dyDescent="0.25">
      <c r="A37" s="39" t="s">
        <v>41</v>
      </c>
      <c r="B37" s="14" t="s">
        <v>56</v>
      </c>
      <c r="C37" s="28">
        <v>40924</v>
      </c>
      <c r="D37" s="10" t="s">
        <v>72</v>
      </c>
      <c r="E37" s="14" t="s">
        <v>51</v>
      </c>
      <c r="F37" s="15">
        <v>8.1</v>
      </c>
      <c r="G37" s="16">
        <v>20.34</v>
      </c>
      <c r="H37" s="16">
        <f>20.34*1.022</f>
        <v>20.787479999999999</v>
      </c>
      <c r="I37" s="40">
        <f>ROUND(F37*H37,2)</f>
        <v>168.38</v>
      </c>
      <c r="J37" s="63"/>
      <c r="K37" s="57">
        <f t="shared" ref="K37:K38" si="4">ROUND(J37*F37,2)</f>
        <v>0</v>
      </c>
      <c r="L37" s="69"/>
    </row>
    <row r="38" spans="1:12" s="22" customFormat="1" ht="25.5" x14ac:dyDescent="0.25">
      <c r="A38" s="39" t="s">
        <v>50</v>
      </c>
      <c r="B38" s="14" t="s">
        <v>56</v>
      </c>
      <c r="C38" s="24">
        <v>40936</v>
      </c>
      <c r="D38" s="29" t="s">
        <v>73</v>
      </c>
      <c r="E38" s="14" t="s">
        <v>51</v>
      </c>
      <c r="F38" s="15">
        <v>2.78</v>
      </c>
      <c r="G38" s="16">
        <v>880.93</v>
      </c>
      <c r="H38" s="16">
        <f>880.93*1.022</f>
        <v>900.31045999999992</v>
      </c>
      <c r="I38" s="40">
        <f>ROUND(F38*H38,2)</f>
        <v>2502.86</v>
      </c>
      <c r="J38" s="63"/>
      <c r="K38" s="57">
        <f t="shared" si="4"/>
        <v>0</v>
      </c>
      <c r="L38" s="69"/>
    </row>
    <row r="39" spans="1:12" s="21" customFormat="1" x14ac:dyDescent="0.25">
      <c r="A39" s="37">
        <v>7</v>
      </c>
      <c r="B39" s="2"/>
      <c r="C39" s="3"/>
      <c r="D39" s="9" t="s">
        <v>55</v>
      </c>
      <c r="E39" s="3"/>
      <c r="F39" s="3"/>
      <c r="G39" s="4"/>
      <c r="H39" s="4"/>
      <c r="I39" s="38">
        <f>SUBTOTAL(9,I40:I40)</f>
        <v>6128.53</v>
      </c>
      <c r="J39" s="59"/>
      <c r="K39" s="56">
        <f>SUBTOTAL(9,K40)</f>
        <v>0</v>
      </c>
      <c r="L39" s="65"/>
    </row>
    <row r="40" spans="1:12" s="22" customFormat="1" x14ac:dyDescent="0.25">
      <c r="A40" s="39" t="s">
        <v>45</v>
      </c>
      <c r="B40" s="14" t="s">
        <v>56</v>
      </c>
      <c r="C40" s="26" t="s">
        <v>79</v>
      </c>
      <c r="D40" s="27" t="s">
        <v>74</v>
      </c>
      <c r="E40" s="14" t="s">
        <v>1</v>
      </c>
      <c r="F40" s="15">
        <v>10</v>
      </c>
      <c r="G40" s="16">
        <v>599.66</v>
      </c>
      <c r="H40" s="16">
        <f>599.66*1.022</f>
        <v>612.85252000000003</v>
      </c>
      <c r="I40" s="40">
        <f>ROUND(F40*H40,2)</f>
        <v>6128.53</v>
      </c>
      <c r="J40" s="63"/>
      <c r="K40" s="57">
        <f>ROUND(J40*F40,2)</f>
        <v>0</v>
      </c>
      <c r="L40" s="69"/>
    </row>
    <row r="41" spans="1:12" s="18" customFormat="1" x14ac:dyDescent="0.25">
      <c r="A41" s="37">
        <v>8</v>
      </c>
      <c r="B41" s="2"/>
      <c r="C41" s="3"/>
      <c r="D41" s="9" t="s">
        <v>37</v>
      </c>
      <c r="E41" s="3"/>
      <c r="F41" s="3"/>
      <c r="G41" s="4"/>
      <c r="H41" s="4"/>
      <c r="I41" s="38">
        <f>SUBTOTAL(9,I42:I42)</f>
        <v>15217.63</v>
      </c>
      <c r="J41" s="59"/>
      <c r="K41" s="56">
        <f>SUBTOTAL(9,K42)</f>
        <v>0</v>
      </c>
      <c r="L41" s="65"/>
    </row>
    <row r="42" spans="1:12" s="22" customFormat="1" ht="24" x14ac:dyDescent="0.25">
      <c r="A42" s="39" t="s">
        <v>54</v>
      </c>
      <c r="B42" s="14" t="s">
        <v>43</v>
      </c>
      <c r="C42" s="20" t="s">
        <v>80</v>
      </c>
      <c r="D42" s="27" t="s">
        <v>44</v>
      </c>
      <c r="E42" s="14" t="s">
        <v>11</v>
      </c>
      <c r="F42" s="15">
        <v>1</v>
      </c>
      <c r="G42" s="16">
        <v>14890.05</v>
      </c>
      <c r="H42" s="16">
        <f>G42*1.022</f>
        <v>15217.631099999999</v>
      </c>
      <c r="I42" s="40">
        <f>ROUND(F42*H42,2)</f>
        <v>15217.63</v>
      </c>
      <c r="J42" s="63"/>
      <c r="K42" s="57">
        <f>ROUND(J42*F42,2)</f>
        <v>0</v>
      </c>
      <c r="L42" s="69"/>
    </row>
    <row r="43" spans="1:12" ht="15.75" thickBot="1" x14ac:dyDescent="0.3">
      <c r="A43" s="96" t="s">
        <v>15</v>
      </c>
      <c r="B43" s="97"/>
      <c r="C43" s="97"/>
      <c r="D43" s="97"/>
      <c r="E43" s="97"/>
      <c r="F43" s="97"/>
      <c r="G43" s="97"/>
      <c r="H43" s="97"/>
      <c r="I43" s="41">
        <f>I41+I39+I36+I30+I17+I15+I12+I26</f>
        <v>253868.9</v>
      </c>
      <c r="J43" s="60"/>
      <c r="K43" s="61">
        <f>SUBTOTAL(9,K12:K42)</f>
        <v>0</v>
      </c>
    </row>
    <row r="44" spans="1:12" x14ac:dyDescent="0.25">
      <c r="D44" s="25"/>
      <c r="E44" s="89"/>
      <c r="F44" s="93"/>
      <c r="G44" s="11"/>
      <c r="H44" s="11"/>
      <c r="I44" s="11"/>
      <c r="J44" s="11"/>
      <c r="K44" s="11"/>
    </row>
    <row r="45" spans="1:12" x14ac:dyDescent="0.25">
      <c r="D45" s="25"/>
      <c r="E45" s="89"/>
      <c r="F45" s="93"/>
      <c r="G45" s="94" t="s">
        <v>89</v>
      </c>
      <c r="H45" s="95"/>
      <c r="I45" s="11"/>
      <c r="J45" s="11"/>
      <c r="K45" s="11"/>
    </row>
    <row r="46" spans="1:12" ht="30" customHeight="1" x14ac:dyDescent="0.25">
      <c r="D46" s="25"/>
      <c r="E46" s="89"/>
      <c r="F46" s="89"/>
      <c r="G46" s="44" t="s">
        <v>90</v>
      </c>
      <c r="H46" s="62" t="s">
        <v>91</v>
      </c>
    </row>
    <row r="47" spans="1:12" x14ac:dyDescent="0.25">
      <c r="D47" s="25"/>
      <c r="E47" s="87"/>
      <c r="F47" s="87"/>
      <c r="G47" s="46">
        <v>969.18399999999997</v>
      </c>
      <c r="H47" s="46">
        <v>990.54300000000001</v>
      </c>
    </row>
    <row r="48" spans="1:12" x14ac:dyDescent="0.25">
      <c r="D48" s="25"/>
      <c r="E48" s="88"/>
      <c r="F48" s="88"/>
      <c r="G48" s="45" t="s">
        <v>92</v>
      </c>
      <c r="H48" s="47">
        <f>H47/G47</f>
        <v>1.0220381269191403</v>
      </c>
    </row>
    <row r="49" spans="1:11" ht="67.5" customHeight="1" x14ac:dyDescent="0.25">
      <c r="A49" s="83" t="s">
        <v>57</v>
      </c>
      <c r="B49" s="83"/>
      <c r="C49" s="83"/>
      <c r="D49" s="83"/>
      <c r="E49" s="83"/>
      <c r="F49" s="83"/>
      <c r="G49" s="83"/>
      <c r="H49" s="83"/>
      <c r="I49" s="83"/>
      <c r="J49" s="83"/>
      <c r="K49" s="83"/>
    </row>
    <row r="51" spans="1:11" x14ac:dyDescent="0.25">
      <c r="G51" s="11"/>
      <c r="H51" s="11"/>
      <c r="I51" s="11"/>
      <c r="J51" s="11"/>
      <c r="K51" s="11"/>
    </row>
    <row r="53" spans="1:11" x14ac:dyDescent="0.25">
      <c r="F53" s="17"/>
    </row>
  </sheetData>
  <sheetProtection algorithmName="SHA-512" hashValue="ybbYI38d1nqnboU6abaGJKMgqyBJpXnh4F/G0ki3kpjZ503PqiOtbEpWxvPCHYZYqHbKJcMquVXMEp4ZNtQuGA==" saltValue="2utvECI6eSA86/oBlFzBVg==" spinCount="100000" sheet="1" objects="1" scenarios="1"/>
  <mergeCells count="27">
    <mergeCell ref="A43:H43"/>
    <mergeCell ref="A8:B8"/>
    <mergeCell ref="C9:H9"/>
    <mergeCell ref="C6:I6"/>
    <mergeCell ref="A7:B7"/>
    <mergeCell ref="C7:H7"/>
    <mergeCell ref="A10:A11"/>
    <mergeCell ref="B10:B11"/>
    <mergeCell ref="C10:C11"/>
    <mergeCell ref="D10:D11"/>
    <mergeCell ref="E10:I10"/>
    <mergeCell ref="A3:K3"/>
    <mergeCell ref="A1:K1"/>
    <mergeCell ref="A2:K2"/>
    <mergeCell ref="J10:K10"/>
    <mergeCell ref="A49:K49"/>
    <mergeCell ref="A5:B5"/>
    <mergeCell ref="C5:H5"/>
    <mergeCell ref="E47:F47"/>
    <mergeCell ref="E48:F48"/>
    <mergeCell ref="E46:F46"/>
    <mergeCell ref="C8:H8"/>
    <mergeCell ref="A9:B9"/>
    <mergeCell ref="E44:F44"/>
    <mergeCell ref="E45:F45"/>
    <mergeCell ref="G45:H45"/>
    <mergeCell ref="A6:B6"/>
  </mergeCells>
  <phoneticPr fontId="34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4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ORÇAMENTO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Engenharia</dc:creator>
  <cp:lastModifiedBy>User</cp:lastModifiedBy>
  <cp:lastPrinted>2022-10-04T10:40:30Z</cp:lastPrinted>
  <dcterms:created xsi:type="dcterms:W3CDTF">2019-09-19T17:21:08Z</dcterms:created>
  <dcterms:modified xsi:type="dcterms:W3CDTF">2023-01-04T14:58:45Z</dcterms:modified>
</cp:coreProperties>
</file>